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cricter\AppData\Local\Microsoft\Windows\INetCache\Content.Outlook\U8SOQDJ2\"/>
    </mc:Choice>
  </mc:AlternateContent>
  <xr:revisionPtr revIDLastSave="0" documentId="13_ncr:1_{9BF4BF0A-6F09-4ED2-8816-F26D8D7D9D1C}" xr6:coauthVersionLast="47" xr6:coauthVersionMax="47" xr10:uidLastSave="{00000000-0000-0000-0000-000000000000}"/>
  <bookViews>
    <workbookView xWindow="-120" yWindow="-120" windowWidth="29040" windowHeight="15720" tabRatio="876" xr2:uid="{6334197B-3954-42D3-A657-2568FC463687}"/>
  </bookViews>
  <sheets>
    <sheet name="SEUIL D'AGRANDISSEMENT SIGNIFIC" sheetId="1" r:id="rId1"/>
    <sheet name="AUVERGNE RHONE ALPES" sheetId="12" r:id="rId2"/>
    <sheet name="BOURGOGNE-FRANCHE-COMTE" sheetId="5" r:id="rId3"/>
    <sheet name="CENTRE-VAL DE LOIRE" sheetId="8" r:id="rId4"/>
    <sheet name="BRETAGNE" sheetId="13" r:id="rId5"/>
    <sheet name="GRAND EST" sheetId="14" r:id="rId6"/>
    <sheet name="CORSE" sheetId="7" r:id="rId7"/>
    <sheet name="ILE DE FRANCE" sheetId="4" r:id="rId8"/>
    <sheet name="HAUTS DE FRANCE" sheetId="6" r:id="rId9"/>
    <sheet name="NORMANDIE" sheetId="9" r:id="rId10"/>
    <sheet name="NOUVELLE-AQUITAINE" sheetId="15" r:id="rId11"/>
    <sheet name="OCCITANIE" sheetId="16" r:id="rId12"/>
    <sheet name="PAYS DE LA LOIRE" sheetId="10" r:id="rId13"/>
    <sheet name="PROVENCE-ALPES-COTE D'AZUR" sheetId="21" r:id="rId14"/>
    <sheet name="GUADELOUPE" sheetId="18" r:id="rId15"/>
    <sheet name="LA REUNION" sheetId="11" r:id="rId16"/>
    <sheet name="MARTINIQUE" sheetId="20"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 i="21" l="1"/>
  <c r="B19" i="20"/>
  <c r="B39" i="11"/>
  <c r="B15" i="18"/>
  <c r="B74" i="10"/>
  <c r="B44" i="16"/>
  <c r="B69" i="15"/>
  <c r="B66" i="9"/>
  <c r="B7" i="6"/>
  <c r="B14" i="4"/>
  <c r="B21" i="7"/>
  <c r="B39" i="14"/>
  <c r="B53" i="13"/>
  <c r="B19" i="8"/>
  <c r="C187" i="5"/>
  <c r="B73" i="12"/>
  <c r="E80" i="21"/>
  <c r="C80" i="21" s="1"/>
  <c r="B87" i="21"/>
  <c r="E85" i="21"/>
  <c r="C85" i="21"/>
  <c r="E84" i="21"/>
  <c r="C84" i="21"/>
  <c r="E83" i="21"/>
  <c r="C83" i="21"/>
  <c r="E82" i="21"/>
  <c r="C82" i="21"/>
  <c r="E81" i="21"/>
  <c r="C81" i="21"/>
  <c r="E79" i="21"/>
  <c r="C79" i="21"/>
  <c r="E78" i="21"/>
  <c r="C78" i="21"/>
  <c r="E77" i="21"/>
  <c r="C77" i="21"/>
  <c r="E76" i="21"/>
  <c r="C76" i="21"/>
  <c r="E75" i="21"/>
  <c r="C75" i="21"/>
  <c r="E74" i="21"/>
  <c r="C74" i="21"/>
  <c r="E73" i="21"/>
  <c r="C73" i="21"/>
  <c r="E72" i="21"/>
  <c r="C72" i="21"/>
  <c r="E71" i="21"/>
  <c r="C71" i="21"/>
  <c r="E70" i="21"/>
  <c r="C70" i="21" s="1"/>
  <c r="E69" i="21"/>
  <c r="C69" i="21"/>
  <c r="E68" i="21"/>
  <c r="C68" i="21"/>
  <c r="E67" i="21"/>
  <c r="C67" i="21"/>
  <c r="E66" i="21"/>
  <c r="C66" i="21"/>
  <c r="E65" i="21"/>
  <c r="C65" i="21"/>
  <c r="E64" i="21"/>
  <c r="C64" i="21"/>
  <c r="E63" i="21"/>
  <c r="C63" i="21"/>
  <c r="E62" i="21"/>
  <c r="C62" i="21"/>
  <c r="C61" i="21"/>
  <c r="E60" i="21"/>
  <c r="C60" i="21"/>
  <c r="E59" i="21"/>
  <c r="C59" i="21"/>
  <c r="E58" i="21"/>
  <c r="C58" i="21"/>
  <c r="E57" i="21"/>
  <c r="C57" i="21"/>
  <c r="E56" i="21"/>
  <c r="C56" i="21"/>
  <c r="E55" i="21"/>
  <c r="C55" i="21"/>
  <c r="E54" i="21"/>
  <c r="C54" i="21"/>
  <c r="E53" i="21"/>
  <c r="C53" i="21"/>
  <c r="E52" i="21"/>
  <c r="C52" i="21"/>
  <c r="E51" i="21"/>
  <c r="C51" i="21"/>
  <c r="E50" i="21"/>
  <c r="C50" i="21"/>
  <c r="E49" i="21"/>
  <c r="C49" i="21"/>
  <c r="E48" i="21"/>
  <c r="C48" i="21"/>
  <c r="E47" i="21"/>
  <c r="C47" i="21"/>
  <c r="E46" i="21"/>
  <c r="C46" i="21"/>
  <c r="E45" i="21"/>
  <c r="C45" i="21"/>
  <c r="E44" i="21"/>
  <c r="C44" i="21"/>
  <c r="E43" i="21"/>
  <c r="C43" i="21"/>
  <c r="E42" i="21"/>
  <c r="C42" i="21"/>
  <c r="E41" i="21"/>
  <c r="C41" i="21"/>
  <c r="C39" i="21"/>
  <c r="C38" i="21"/>
  <c r="C37" i="21"/>
  <c r="C36" i="21"/>
  <c r="C35" i="21"/>
  <c r="C34" i="21"/>
  <c r="C33" i="21"/>
  <c r="C32" i="21"/>
  <c r="C31" i="21"/>
  <c r="C30" i="21"/>
  <c r="C29" i="21"/>
  <c r="C28" i="21"/>
  <c r="C27" i="21"/>
  <c r="C26" i="21"/>
  <c r="C25" i="21"/>
  <c r="C24" i="21"/>
  <c r="C23" i="21"/>
  <c r="C22" i="21"/>
  <c r="C21" i="21"/>
  <c r="C20" i="21"/>
  <c r="C19" i="21"/>
  <c r="C18" i="21"/>
  <c r="C17" i="21"/>
  <c r="C16" i="21"/>
  <c r="C15" i="21"/>
  <c r="C14" i="21"/>
  <c r="C13" i="21"/>
  <c r="C12" i="21"/>
  <c r="C9" i="21"/>
  <c r="C8" i="21"/>
  <c r="C7" i="21"/>
  <c r="C6" i="21"/>
  <c r="C5" i="21"/>
  <c r="C4" i="21"/>
  <c r="C3" i="21"/>
  <c r="C17" i="10"/>
  <c r="C19" i="20"/>
  <c r="C23" i="10"/>
  <c r="C22" i="10"/>
  <c r="C18" i="7"/>
  <c r="E18" i="7"/>
  <c r="F19" i="7"/>
  <c r="F17" i="7"/>
  <c r="C19" i="7"/>
  <c r="C17" i="7"/>
  <c r="C16" i="7"/>
  <c r="E16" i="7"/>
  <c r="C15" i="7"/>
  <c r="E14" i="7"/>
  <c r="C14" i="7" s="1"/>
  <c r="C3" i="20"/>
  <c r="C6" i="20"/>
  <c r="C7" i="20"/>
  <c r="C8" i="20"/>
  <c r="C9" i="20"/>
  <c r="C10" i="20"/>
  <c r="C11" i="20"/>
  <c r="C12" i="20"/>
  <c r="C5" i="20"/>
  <c r="C4" i="20"/>
  <c r="C13" i="20"/>
  <c r="C14" i="20"/>
  <c r="C15" i="20"/>
  <c r="C16" i="20"/>
  <c r="C17" i="20"/>
  <c r="C87" i="21" l="1"/>
  <c r="C3" i="13"/>
  <c r="C17" i="13"/>
  <c r="C3" i="9"/>
  <c r="D167" i="5"/>
  <c r="D168" i="5"/>
  <c r="D169" i="5"/>
  <c r="D170" i="5"/>
  <c r="D166" i="5"/>
  <c r="D164" i="5"/>
  <c r="D156" i="5"/>
  <c r="D157" i="5"/>
  <c r="D158" i="5"/>
  <c r="D159" i="5"/>
  <c r="D160" i="5"/>
  <c r="D161" i="5"/>
  <c r="D163" i="5"/>
  <c r="D155" i="5"/>
  <c r="D130" i="5"/>
  <c r="D131" i="5"/>
  <c r="D132" i="5"/>
  <c r="D133" i="5"/>
  <c r="D134" i="5"/>
  <c r="D135" i="5"/>
  <c r="D136" i="5"/>
  <c r="D137" i="5"/>
  <c r="D138" i="5"/>
  <c r="D139" i="5"/>
  <c r="D140" i="5"/>
  <c r="D141" i="5"/>
  <c r="D142" i="5"/>
  <c r="D143" i="5"/>
  <c r="D144" i="5"/>
  <c r="D145" i="5"/>
  <c r="D146" i="5"/>
  <c r="D147" i="5"/>
  <c r="D148" i="5"/>
  <c r="D149" i="5"/>
  <c r="D150" i="5"/>
  <c r="D151" i="5"/>
  <c r="D152" i="5"/>
  <c r="D153" i="5"/>
  <c r="D129" i="5"/>
  <c r="D127"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99" i="5"/>
  <c r="D98" i="5"/>
  <c r="D3" i="5"/>
  <c r="D4" i="5"/>
  <c r="D5" i="5"/>
  <c r="D6" i="5"/>
  <c r="D7" i="5"/>
  <c r="D8" i="5"/>
  <c r="D9" i="5"/>
  <c r="D10" i="5"/>
  <c r="D11" i="5"/>
  <c r="D12" i="5"/>
  <c r="D13" i="5"/>
  <c r="D14" i="5"/>
  <c r="D15" i="5"/>
  <c r="D16" i="5"/>
  <c r="D17" i="5"/>
  <c r="D18" i="5"/>
  <c r="D19" i="5"/>
  <c r="D20" i="5"/>
  <c r="D21" i="5"/>
  <c r="D74" i="5"/>
  <c r="D75" i="5"/>
  <c r="D76" i="5"/>
  <c r="D77" i="5"/>
  <c r="D78" i="5"/>
  <c r="D79" i="5"/>
  <c r="D80" i="5"/>
  <c r="D81" i="5"/>
  <c r="D82" i="5"/>
  <c r="D83" i="5"/>
  <c r="D84" i="5"/>
  <c r="D85" i="5"/>
  <c r="D86" i="5"/>
  <c r="D87" i="5"/>
  <c r="D88" i="5"/>
  <c r="D89" i="5"/>
  <c r="D90" i="5"/>
  <c r="D91" i="5"/>
  <c r="D92" i="5"/>
  <c r="D93" i="5"/>
  <c r="D94" i="5"/>
  <c r="D95" i="5"/>
  <c r="D96" i="5"/>
  <c r="D97" i="5"/>
  <c r="D73" i="5"/>
  <c r="D65" i="5"/>
  <c r="D66" i="5"/>
  <c r="D68" i="5"/>
  <c r="D69" i="5"/>
  <c r="D70" i="5"/>
  <c r="D71" i="5"/>
  <c r="D72" i="5"/>
  <c r="D67" i="5"/>
  <c r="D61" i="5"/>
  <c r="D62" i="5"/>
  <c r="D63" i="5"/>
  <c r="D64" i="5"/>
  <c r="D60" i="5"/>
  <c r="D59" i="5"/>
  <c r="D43" i="5"/>
  <c r="D44" i="5"/>
  <c r="D45" i="5"/>
  <c r="D46" i="5"/>
  <c r="D47" i="5"/>
  <c r="D48" i="5"/>
  <c r="D49" i="5"/>
  <c r="D50" i="5"/>
  <c r="D51" i="5"/>
  <c r="D52" i="5"/>
  <c r="D53" i="5"/>
  <c r="D54" i="5"/>
  <c r="D55" i="5"/>
  <c r="D56" i="5"/>
  <c r="D57" i="5"/>
  <c r="D58" i="5"/>
  <c r="D42" i="5"/>
  <c r="D40" i="5"/>
  <c r="D39" i="5"/>
  <c r="D25" i="5"/>
  <c r="D26" i="5"/>
  <c r="D27" i="5"/>
  <c r="D28" i="5"/>
  <c r="D29" i="5"/>
  <c r="D30" i="5"/>
  <c r="D31" i="5"/>
  <c r="D32" i="5"/>
  <c r="D33" i="5"/>
  <c r="D34" i="5"/>
  <c r="D35" i="5"/>
  <c r="D36" i="5"/>
  <c r="D37" i="5"/>
  <c r="D24" i="5"/>
  <c r="D22" i="5"/>
  <c r="C24" i="12"/>
  <c r="C28" i="15"/>
  <c r="C17" i="8"/>
  <c r="C6" i="14"/>
  <c r="C13" i="7"/>
  <c r="C12" i="4"/>
  <c r="C5" i="6"/>
  <c r="C17" i="9"/>
  <c r="C21" i="16"/>
  <c r="C24" i="10"/>
  <c r="C4" i="10"/>
  <c r="C3" i="10"/>
  <c r="C13" i="18"/>
  <c r="G4" i="11"/>
  <c r="C19" i="11"/>
  <c r="E6" i="13"/>
  <c r="F6" i="13" s="1"/>
  <c r="C3" i="6"/>
  <c r="C14" i="10"/>
  <c r="E11" i="13"/>
  <c r="C11" i="13" s="1"/>
  <c r="E4" i="13"/>
  <c r="C29" i="10"/>
  <c r="C29" i="11"/>
  <c r="E24" i="13"/>
  <c r="F24" i="13" s="1"/>
  <c r="E31" i="13"/>
  <c r="E5" i="13"/>
  <c r="C5" i="13" s="1"/>
  <c r="C4" i="6"/>
  <c r="G185" i="5"/>
  <c r="G184" i="5"/>
  <c r="G183" i="5"/>
  <c r="G182" i="5"/>
  <c r="G181" i="5"/>
  <c r="G180" i="5"/>
  <c r="G179" i="5"/>
  <c r="G178" i="5"/>
  <c r="G177" i="5"/>
  <c r="G176" i="5"/>
  <c r="G175" i="5"/>
  <c r="G174" i="5"/>
  <c r="G173" i="5"/>
  <c r="G172" i="5"/>
  <c r="E9" i="7"/>
  <c r="C9" i="7" s="1"/>
  <c r="C26" i="10"/>
  <c r="C39" i="10"/>
  <c r="C6" i="10"/>
  <c r="C31" i="10"/>
  <c r="C33" i="10"/>
  <c r="C4" i="15"/>
  <c r="C5" i="15"/>
  <c r="C6" i="15"/>
  <c r="C7" i="15"/>
  <c r="C8" i="15"/>
  <c r="C9" i="15"/>
  <c r="C10" i="15"/>
  <c r="C11" i="15"/>
  <c r="C12" i="15"/>
  <c r="C13" i="15"/>
  <c r="C14" i="15"/>
  <c r="C15" i="15"/>
  <c r="C24" i="15"/>
  <c r="C25" i="15"/>
  <c r="C26" i="15"/>
  <c r="C27" i="15"/>
  <c r="E8" i="13"/>
  <c r="C7" i="6" l="1"/>
  <c r="C24" i="13"/>
  <c r="E21" i="13"/>
  <c r="C21" i="13" s="1"/>
  <c r="C28" i="10"/>
  <c r="E20" i="13"/>
  <c r="E22" i="13"/>
  <c r="E23" i="13"/>
  <c r="E25" i="13"/>
  <c r="C25" i="13" s="1"/>
  <c r="E26" i="13"/>
  <c r="E27" i="13"/>
  <c r="E28" i="13"/>
  <c r="E29" i="13"/>
  <c r="E30" i="13"/>
  <c r="E32" i="13"/>
  <c r="E33" i="13"/>
  <c r="E34" i="13"/>
  <c r="E35" i="13"/>
  <c r="E36" i="13"/>
  <c r="E37" i="13"/>
  <c r="E38" i="13"/>
  <c r="E39" i="13"/>
  <c r="E40" i="13"/>
  <c r="E41" i="13"/>
  <c r="E42" i="13"/>
  <c r="E43" i="13"/>
  <c r="E44" i="13"/>
  <c r="E45" i="13"/>
  <c r="E46" i="13"/>
  <c r="E47" i="13"/>
  <c r="E48" i="13"/>
  <c r="E49" i="13"/>
  <c r="E50" i="13"/>
  <c r="C50" i="13" s="1"/>
  <c r="E51" i="13"/>
  <c r="E19" i="13"/>
  <c r="F5" i="13"/>
  <c r="E7" i="13"/>
  <c r="F8" i="13"/>
  <c r="E9" i="13"/>
  <c r="F9" i="13" s="1"/>
  <c r="E10" i="13"/>
  <c r="F10" i="13" s="1"/>
  <c r="F11" i="13"/>
  <c r="E12" i="13"/>
  <c r="F12" i="13" s="1"/>
  <c r="E13" i="13"/>
  <c r="F13" i="13" s="1"/>
  <c r="E14" i="13"/>
  <c r="F14" i="13" s="1"/>
  <c r="E15" i="13"/>
  <c r="F15" i="13" s="1"/>
  <c r="E16" i="13"/>
  <c r="C16" i="13" s="1"/>
  <c r="C4" i="13"/>
  <c r="C52" i="10"/>
  <c r="C51" i="10"/>
  <c r="C50" i="10"/>
  <c r="C49" i="10"/>
  <c r="C46" i="10"/>
  <c r="C45" i="10"/>
  <c r="C34" i="10"/>
  <c r="C30" i="9"/>
  <c r="C36" i="10"/>
  <c r="C32" i="10"/>
  <c r="F183" i="5"/>
  <c r="D183" i="5" s="1"/>
  <c r="F182" i="5"/>
  <c r="D182" i="5" s="1"/>
  <c r="F181" i="5"/>
  <c r="D181" i="5" s="1"/>
  <c r="F180" i="5"/>
  <c r="F179" i="5"/>
  <c r="F178" i="5"/>
  <c r="F177" i="5"/>
  <c r="F176" i="5"/>
  <c r="F175" i="5"/>
  <c r="F174" i="5"/>
  <c r="F173" i="5"/>
  <c r="D173" i="5" s="1"/>
  <c r="F184" i="5"/>
  <c r="D184" i="5" s="1"/>
  <c r="F185" i="5"/>
  <c r="D185" i="5" s="1"/>
  <c r="F172" i="5"/>
  <c r="D172" i="5" s="1"/>
  <c r="G5" i="11"/>
  <c r="G6" i="11"/>
  <c r="G7" i="11"/>
  <c r="G8" i="11"/>
  <c r="G9" i="11"/>
  <c r="G10" i="11"/>
  <c r="G11" i="11"/>
  <c r="G12" i="11"/>
  <c r="G13" i="11"/>
  <c r="G14" i="11"/>
  <c r="G15" i="11"/>
  <c r="G16" i="11"/>
  <c r="G17" i="11"/>
  <c r="G18" i="11"/>
  <c r="C4" i="18"/>
  <c r="C5" i="18"/>
  <c r="C6" i="18"/>
  <c r="C7" i="18"/>
  <c r="C8" i="18"/>
  <c r="C9" i="18"/>
  <c r="C10" i="18"/>
  <c r="C11" i="18"/>
  <c r="C12" i="18"/>
  <c r="C3" i="18"/>
  <c r="C3" i="11"/>
  <c r="C27" i="16"/>
  <c r="C24" i="16"/>
  <c r="C23" i="16"/>
  <c r="C42" i="16"/>
  <c r="C41" i="16"/>
  <c r="C40" i="16"/>
  <c r="C39" i="16"/>
  <c r="C38" i="16"/>
  <c r="C37" i="16"/>
  <c r="C36" i="16"/>
  <c r="C35" i="16"/>
  <c r="C34" i="16"/>
  <c r="C33" i="16"/>
  <c r="C32" i="16"/>
  <c r="C31" i="16"/>
  <c r="C29" i="16"/>
  <c r="C28" i="16"/>
  <c r="C26" i="16"/>
  <c r="C25" i="16"/>
  <c r="C20" i="16"/>
  <c r="C19" i="16"/>
  <c r="C18" i="16"/>
  <c r="C17" i="16"/>
  <c r="C16" i="16"/>
  <c r="C15" i="16"/>
  <c r="C14" i="16"/>
  <c r="C13" i="16"/>
  <c r="C12" i="16"/>
  <c r="C11" i="16"/>
  <c r="C10" i="16"/>
  <c r="C9" i="16"/>
  <c r="C8" i="16"/>
  <c r="C7" i="16"/>
  <c r="C6" i="16"/>
  <c r="C5" i="16"/>
  <c r="C4" i="16"/>
  <c r="C3" i="16"/>
  <c r="E3" i="14"/>
  <c r="C3" i="14"/>
  <c r="C3" i="7"/>
  <c r="C31" i="15"/>
  <c r="C32" i="15"/>
  <c r="C33" i="15"/>
  <c r="C34" i="15"/>
  <c r="C35" i="15"/>
  <c r="C36" i="15"/>
  <c r="C37" i="15"/>
  <c r="C38" i="15"/>
  <c r="C41" i="15"/>
  <c r="C48" i="15"/>
  <c r="C49" i="15"/>
  <c r="C54" i="15"/>
  <c r="C55" i="15"/>
  <c r="C56" i="15"/>
  <c r="C57" i="15"/>
  <c r="C58" i="15"/>
  <c r="C59" i="15"/>
  <c r="C60" i="15"/>
  <c r="C61" i="15"/>
  <c r="C62" i="15"/>
  <c r="C63" i="15"/>
  <c r="C64" i="15"/>
  <c r="C65" i="15"/>
  <c r="C66" i="15"/>
  <c r="C67" i="15"/>
  <c r="C53" i="15"/>
  <c r="C52" i="15"/>
  <c r="C51" i="15"/>
  <c r="C50" i="15"/>
  <c r="C47" i="15"/>
  <c r="C46" i="15"/>
  <c r="C45" i="15"/>
  <c r="C44" i="15"/>
  <c r="C43" i="15"/>
  <c r="C42" i="15"/>
  <c r="C40" i="15"/>
  <c r="C39" i="15"/>
  <c r="C30" i="15"/>
  <c r="C23" i="15"/>
  <c r="C22" i="15"/>
  <c r="C21" i="15"/>
  <c r="C20" i="15"/>
  <c r="C19" i="15"/>
  <c r="C18" i="15"/>
  <c r="C17" i="15"/>
  <c r="C16" i="15"/>
  <c r="C3" i="15"/>
  <c r="C15" i="18" l="1"/>
  <c r="F19" i="13"/>
  <c r="C19" i="13"/>
  <c r="C44" i="16"/>
  <c r="C69" i="15"/>
  <c r="C6" i="13"/>
  <c r="F7" i="13"/>
  <c r="C7" i="13"/>
  <c r="F16" i="13"/>
  <c r="F37" i="14"/>
  <c r="C37" i="14" s="1"/>
  <c r="F34" i="14"/>
  <c r="C34" i="14" s="1"/>
  <c r="F33" i="14"/>
  <c r="C33" i="14" s="1"/>
  <c r="F32" i="14"/>
  <c r="C32" i="14" s="1"/>
  <c r="F31" i="14"/>
  <c r="C31" i="14" s="1"/>
  <c r="F30" i="14"/>
  <c r="C30" i="14" s="1"/>
  <c r="F29" i="14"/>
  <c r="C29" i="14" s="1"/>
  <c r="F28" i="14"/>
  <c r="C28" i="14" s="1"/>
  <c r="F26" i="14"/>
  <c r="C26" i="14" s="1"/>
  <c r="F25" i="14"/>
  <c r="C25" i="14" s="1"/>
  <c r="F23" i="14"/>
  <c r="C23" i="14" s="1"/>
  <c r="F22" i="14"/>
  <c r="C22" i="14" s="1"/>
  <c r="F20" i="14"/>
  <c r="C20" i="14" s="1"/>
  <c r="F19" i="14"/>
  <c r="C19" i="14" s="1"/>
  <c r="F17" i="14"/>
  <c r="C17" i="14" s="1"/>
  <c r="F16" i="14"/>
  <c r="C16" i="14" s="1"/>
  <c r="F14" i="14"/>
  <c r="C14" i="14" s="1"/>
  <c r="C11" i="14"/>
  <c r="E4" i="14"/>
  <c r="C4" i="14" s="1"/>
  <c r="C36" i="14"/>
  <c r="C35" i="14"/>
  <c r="C27" i="14"/>
  <c r="C24" i="14"/>
  <c r="C21" i="14"/>
  <c r="C18" i="14"/>
  <c r="C15" i="14"/>
  <c r="C13" i="14"/>
  <c r="C12" i="14"/>
  <c r="C10" i="14"/>
  <c r="C9" i="14"/>
  <c r="C8" i="14"/>
  <c r="C5" i="14"/>
  <c r="C53" i="12"/>
  <c r="C54" i="12"/>
  <c r="C55" i="12"/>
  <c r="C56" i="12"/>
  <c r="C57" i="12"/>
  <c r="C58" i="12"/>
  <c r="C59" i="12"/>
  <c r="C60" i="12"/>
  <c r="C61" i="12"/>
  <c r="C62" i="12"/>
  <c r="C63" i="12"/>
  <c r="C64" i="12"/>
  <c r="C65" i="12"/>
  <c r="C66" i="12"/>
  <c r="C67" i="12"/>
  <c r="C68" i="12"/>
  <c r="C69" i="12"/>
  <c r="C70" i="12"/>
  <c r="C71" i="12"/>
  <c r="C49" i="12"/>
  <c r="C38" i="12"/>
  <c r="C39" i="12"/>
  <c r="C40" i="12"/>
  <c r="C41" i="12"/>
  <c r="C42" i="12"/>
  <c r="C43" i="12"/>
  <c r="C44" i="12"/>
  <c r="C45" i="12"/>
  <c r="C46" i="12"/>
  <c r="C47" i="12"/>
  <c r="C48" i="12"/>
  <c r="C50" i="12"/>
  <c r="C51" i="12"/>
  <c r="C52" i="12"/>
  <c r="C37" i="12"/>
  <c r="C36" i="12"/>
  <c r="C33" i="12"/>
  <c r="C34" i="12"/>
  <c r="C35" i="12"/>
  <c r="C32" i="12"/>
  <c r="C27" i="12"/>
  <c r="C28" i="12"/>
  <c r="C29" i="12"/>
  <c r="C30" i="12"/>
  <c r="C31" i="12"/>
  <c r="C26" i="12"/>
  <c r="C27" i="10"/>
  <c r="C30" i="10"/>
  <c r="C35" i="10"/>
  <c r="C37" i="10"/>
  <c r="C38" i="10"/>
  <c r="C40" i="10"/>
  <c r="C41" i="10"/>
  <c r="C42" i="10"/>
  <c r="C43" i="10"/>
  <c r="C44" i="10"/>
  <c r="C48" i="10"/>
  <c r="C47" i="10"/>
  <c r="C53" i="10"/>
  <c r="C54" i="10"/>
  <c r="C55" i="10"/>
  <c r="C56" i="10"/>
  <c r="C57" i="10"/>
  <c r="C58" i="10"/>
  <c r="C59" i="10"/>
  <c r="C60" i="10"/>
  <c r="C61" i="10"/>
  <c r="C62" i="10"/>
  <c r="C63" i="10"/>
  <c r="C64" i="10"/>
  <c r="C65" i="10"/>
  <c r="C66" i="10"/>
  <c r="C67" i="10"/>
  <c r="C68" i="10"/>
  <c r="C69" i="10"/>
  <c r="C70" i="10"/>
  <c r="C71" i="10"/>
  <c r="C72" i="10"/>
  <c r="C4" i="12"/>
  <c r="C5" i="12"/>
  <c r="C6" i="12"/>
  <c r="C7" i="12"/>
  <c r="C8" i="12"/>
  <c r="C9" i="12"/>
  <c r="C10" i="12"/>
  <c r="C11" i="12"/>
  <c r="C12" i="12"/>
  <c r="C13" i="12"/>
  <c r="C14" i="12"/>
  <c r="C15" i="12"/>
  <c r="C16" i="12"/>
  <c r="C17" i="12"/>
  <c r="C18" i="12"/>
  <c r="C19" i="12"/>
  <c r="C20" i="12"/>
  <c r="C21" i="12"/>
  <c r="C22" i="12"/>
  <c r="C23" i="12"/>
  <c r="C3" i="12"/>
  <c r="F35" i="13"/>
  <c r="F43" i="13"/>
  <c r="E4" i="6"/>
  <c r="E4" i="8"/>
  <c r="C4" i="8" s="1"/>
  <c r="E5" i="8"/>
  <c r="C5" i="8" s="1"/>
  <c r="E6" i="8"/>
  <c r="C6" i="8" s="1"/>
  <c r="E7" i="8"/>
  <c r="C7" i="8" s="1"/>
  <c r="E8" i="8"/>
  <c r="C8" i="8" s="1"/>
  <c r="E9" i="8"/>
  <c r="C9" i="8" s="1"/>
  <c r="E10" i="8"/>
  <c r="C10" i="8" s="1"/>
  <c r="E11" i="8"/>
  <c r="C11" i="8" s="1"/>
  <c r="E12" i="8"/>
  <c r="C12" i="8" s="1"/>
  <c r="E13" i="8"/>
  <c r="C13" i="8" s="1"/>
  <c r="E14" i="8"/>
  <c r="C14" i="8" s="1"/>
  <c r="E15" i="8"/>
  <c r="C15" i="8" s="1"/>
  <c r="E16" i="8"/>
  <c r="C16" i="8" s="1"/>
  <c r="E3" i="8"/>
  <c r="C3" i="8" s="1"/>
  <c r="C30" i="13"/>
  <c r="F51" i="13"/>
  <c r="F50" i="13"/>
  <c r="F49" i="13"/>
  <c r="F48" i="13"/>
  <c r="F47" i="13"/>
  <c r="F46" i="13"/>
  <c r="F45" i="13"/>
  <c r="C44" i="13"/>
  <c r="C43" i="13"/>
  <c r="F42" i="13"/>
  <c r="F41" i="13"/>
  <c r="C40" i="13"/>
  <c r="F39" i="13"/>
  <c r="F38" i="13"/>
  <c r="F37" i="13"/>
  <c r="F36" i="13"/>
  <c r="C35" i="13"/>
  <c r="F34" i="13"/>
  <c r="F33" i="13"/>
  <c r="C32" i="13"/>
  <c r="C31" i="13"/>
  <c r="F30" i="13"/>
  <c r="F29" i="13"/>
  <c r="C28" i="13"/>
  <c r="C27" i="13"/>
  <c r="C26" i="13"/>
  <c r="F25" i="13"/>
  <c r="C23" i="13"/>
  <c r="C22" i="13"/>
  <c r="C20" i="13"/>
  <c r="C15" i="13"/>
  <c r="C10" i="13"/>
  <c r="C9" i="13"/>
  <c r="C8" i="13"/>
  <c r="C5" i="10"/>
  <c r="C7" i="10"/>
  <c r="C8" i="10"/>
  <c r="C9" i="10"/>
  <c r="C10" i="10"/>
  <c r="C11" i="10"/>
  <c r="C12" i="10"/>
  <c r="C13" i="10"/>
  <c r="C15" i="10"/>
  <c r="C16" i="10"/>
  <c r="C18" i="10"/>
  <c r="C19" i="10"/>
  <c r="C20" i="10"/>
  <c r="C74" i="10" s="1"/>
  <c r="C21" i="10"/>
  <c r="C39" i="14" l="1"/>
  <c r="C73" i="12"/>
  <c r="C19" i="8"/>
  <c r="C12" i="13"/>
  <c r="F31" i="13"/>
  <c r="F28" i="13"/>
  <c r="C29" i="13"/>
  <c r="F40" i="13"/>
  <c r="C14" i="13"/>
  <c r="C41" i="13"/>
  <c r="C13" i="13"/>
  <c r="C33" i="13"/>
  <c r="F32" i="13"/>
  <c r="F23" i="13"/>
  <c r="C47" i="13"/>
  <c r="F4" i="13"/>
  <c r="F21" i="13"/>
  <c r="C45" i="13"/>
  <c r="F20" i="13"/>
  <c r="C42" i="13"/>
  <c r="F44" i="13"/>
  <c r="C51" i="13"/>
  <c r="C39" i="13"/>
  <c r="C49" i="13"/>
  <c r="C37" i="13"/>
  <c r="F27" i="13"/>
  <c r="C38" i="13"/>
  <c r="C48" i="13"/>
  <c r="C36" i="13"/>
  <c r="F26" i="13"/>
  <c r="C46" i="13"/>
  <c r="C34" i="13"/>
  <c r="F22" i="13"/>
  <c r="C20" i="9"/>
  <c r="C21" i="9"/>
  <c r="C22" i="9"/>
  <c r="C23" i="9"/>
  <c r="C24" i="9"/>
  <c r="C25" i="9"/>
  <c r="C26" i="9"/>
  <c r="C27" i="9"/>
  <c r="C28" i="9"/>
  <c r="C29"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20" i="9"/>
  <c r="F19" i="9"/>
  <c r="E19" i="9" s="1"/>
  <c r="C19" i="9" s="1"/>
  <c r="E13" i="9"/>
  <c r="C13" i="9" s="1"/>
  <c r="E14" i="9"/>
  <c r="C14" i="9" s="1"/>
  <c r="E15" i="9"/>
  <c r="C15" i="9" s="1"/>
  <c r="E16" i="9"/>
  <c r="C16" i="9" s="1"/>
  <c r="E12" i="9"/>
  <c r="C12" i="9" s="1"/>
  <c r="E11" i="9"/>
  <c r="C11" i="9" s="1"/>
  <c r="E10" i="9"/>
  <c r="C10" i="9" s="1"/>
  <c r="E9" i="9"/>
  <c r="C9" i="9" s="1"/>
  <c r="E8" i="9"/>
  <c r="C8" i="9" s="1"/>
  <c r="E7" i="9"/>
  <c r="C7" i="9" s="1"/>
  <c r="E6" i="9"/>
  <c r="C6" i="9" s="1"/>
  <c r="E5" i="9"/>
  <c r="C5" i="9" s="1"/>
  <c r="E4" i="9"/>
  <c r="C4" i="9" s="1"/>
  <c r="E11" i="4"/>
  <c r="C11" i="4" s="1"/>
  <c r="E10" i="4"/>
  <c r="C10" i="4" s="1"/>
  <c r="E9" i="4"/>
  <c r="C9" i="4" s="1"/>
  <c r="E8" i="4"/>
  <c r="C8" i="4" s="1"/>
  <c r="E7" i="4"/>
  <c r="C7" i="4" s="1"/>
  <c r="E6" i="4"/>
  <c r="C6" i="4" s="1"/>
  <c r="E5" i="4"/>
  <c r="C5" i="4" s="1"/>
  <c r="E4" i="4"/>
  <c r="C4" i="4" s="1"/>
  <c r="E3" i="4"/>
  <c r="C3" i="4" s="1"/>
  <c r="E12" i="7"/>
  <c r="C12" i="7" s="1"/>
  <c r="E11" i="7"/>
  <c r="C11" i="7" s="1"/>
  <c r="E10" i="7"/>
  <c r="C10" i="7" s="1"/>
  <c r="E8" i="7"/>
  <c r="C8" i="7" s="1"/>
  <c r="E7" i="7"/>
  <c r="C7" i="7" s="1"/>
  <c r="E6" i="7"/>
  <c r="C6" i="7" s="1"/>
  <c r="E5" i="7"/>
  <c r="C5" i="7" s="1"/>
  <c r="E4" i="7"/>
  <c r="C4" i="7" s="1"/>
  <c r="D180" i="5"/>
  <c r="D179" i="5"/>
  <c r="D178" i="5"/>
  <c r="D177" i="5"/>
  <c r="D176" i="5"/>
  <c r="D175" i="5"/>
  <c r="D174" i="5"/>
  <c r="C5" i="11"/>
  <c r="C6" i="11"/>
  <c r="C7" i="11"/>
  <c r="C8" i="11"/>
  <c r="C9" i="11"/>
  <c r="C10" i="11"/>
  <c r="C11" i="11"/>
  <c r="C12" i="11"/>
  <c r="C13" i="11"/>
  <c r="C14" i="11"/>
  <c r="C15" i="11"/>
  <c r="C16" i="11"/>
  <c r="C17" i="11"/>
  <c r="C18" i="11"/>
  <c r="C21" i="11"/>
  <c r="C22" i="11"/>
  <c r="C23" i="11"/>
  <c r="C24" i="11"/>
  <c r="C25" i="11"/>
  <c r="C26" i="11"/>
  <c r="C27" i="11"/>
  <c r="C28" i="11"/>
  <c r="C30" i="11"/>
  <c r="C31" i="11"/>
  <c r="C32" i="11"/>
  <c r="C33" i="11"/>
  <c r="C34" i="11"/>
  <c r="C35" i="11"/>
  <c r="C36" i="11"/>
  <c r="C37" i="11"/>
  <c r="C4" i="11"/>
  <c r="C14" i="4" l="1"/>
  <c r="C53" i="13"/>
  <c r="C39" i="11"/>
  <c r="C21" i="7"/>
  <c r="D187" i="5"/>
  <c r="C66" i="9"/>
</calcChain>
</file>

<file path=xl/sharedStrings.xml><?xml version="1.0" encoding="utf-8"?>
<sst xmlns="http://schemas.openxmlformats.org/spreadsheetml/2006/main" count="1679" uniqueCount="721">
  <si>
    <t xml:space="preserve">Auvergne-Rhone-Alpes </t>
  </si>
  <si>
    <t>Région naturelle 3 SDREA (Reste de la région)</t>
  </si>
  <si>
    <t>Bourgogne-Franche-Comté</t>
  </si>
  <si>
    <t>Bretagne</t>
  </si>
  <si>
    <t>Unique</t>
  </si>
  <si>
    <t>Centre-Val de Loire</t>
  </si>
  <si>
    <t>Corse</t>
  </si>
  <si>
    <t>Grand Est</t>
  </si>
  <si>
    <t xml:space="preserve">Global sauf </t>
  </si>
  <si>
    <t>Hauts-de-France</t>
  </si>
  <si>
    <t>Departement : Nord (59) Pas-de-Calais (62)</t>
  </si>
  <si>
    <t>Departement : Aisne (02) Oise (60) Somme (80)</t>
  </si>
  <si>
    <t>Ile-de-France</t>
  </si>
  <si>
    <t>Nouvelle-Aquitaine</t>
  </si>
  <si>
    <t>Normandie</t>
  </si>
  <si>
    <t>Occitanie</t>
  </si>
  <si>
    <t xml:space="preserve">Pays de la Loire </t>
  </si>
  <si>
    <t xml:space="preserve">Unique </t>
  </si>
  <si>
    <t>Provence-Alpes-Côte d'Azur</t>
  </si>
  <si>
    <t>Guadeloupe</t>
  </si>
  <si>
    <t>Martinique</t>
  </si>
  <si>
    <t>Réunion</t>
  </si>
  <si>
    <t>"Tableau des équivalences de production du SDREA AUVERGNE RHONE ALPES du 30 septembre 2022"
Pour application des dispositions de l'article L.333-2 du CRPM"</t>
  </si>
  <si>
    <t>Libellé production</t>
  </si>
  <si>
    <t>Surface ou nombre de têtes/CM/Ruches</t>
  </si>
  <si>
    <t>Surface pondérée (ha)</t>
  </si>
  <si>
    <t>Surface équivalent à 1 ha de surface pondérée</t>
  </si>
  <si>
    <t>Unité</t>
  </si>
  <si>
    <t>Coefficient multiplicateur pour 1 unité (1ha ou 1 tête)</t>
  </si>
  <si>
    <t>ha</t>
  </si>
  <si>
    <t>Surface en bois et forêt au cadastre (B (Bois), BF (Futaies Feuillues), BM (Futaies Mixtes), BO (Oseraies), BP (Peupleraies), BR (Futaies résineuses), BS (Taillis sous Futaies), et BT (Taillis simples) sauf si 1° S'ils sont le support d'une activité agricole au sens de l'article L. 311-1 du présent code ; 2° S'ils ont fait l'objet d'une autorisation de défrichement liée à des activités agricoles.</t>
  </si>
  <si>
    <t>Grandes cultures (céréales, oléoprotéagineux, semences, tabac, jachères)</t>
  </si>
  <si>
    <t>Surface fourragère hors surface toujours en herbe peu productive</t>
  </si>
  <si>
    <t>Surface toujours en herbe peu productive de montagne sèche (voir liste des communes)</t>
  </si>
  <si>
    <t>Surface toujours en herbe peu productive de haute montagne (voir liste des communes)</t>
  </si>
  <si>
    <t>Autre surface toujours en herbe peu productive</t>
  </si>
  <si>
    <t>Plantes à parfum, aromatiques, médicinales et condimentaires</t>
  </si>
  <si>
    <t>Légumes de plein champ</t>
  </si>
  <si>
    <t>Maraichage de plein champ ou abris bas</t>
  </si>
  <si>
    <t>Maraichage sous abri haut</t>
  </si>
  <si>
    <t>Fleurs plein air ou abris non chauffés</t>
  </si>
  <si>
    <t>Fleurs sous abris haut chauffés</t>
  </si>
  <si>
    <t>Châtillon-en-Diois, Côtes-d'Auvergne, Côtes-du-Rhône, Côtes-du-Rhône-Villages, Côtes-du-Forez, Grignan-lès-adhémar, Saint-Pourçain et l’ensemble des IGP,</t>
  </si>
  <si>
    <t>Beaujolais, Beaujolais-Village, Bourgogne (coteaux bourguignons, crémant,générique, mousseux, passe-tout-grains), Brouilly, Bugey, Chenas, Chiroubles, Clairette-de-Die,Coteaux-de-Die, Coteaux-du-Lyonnais, Côte-de-Brouilly, Côtes-Roannaises, Côtes-du-Vivarais, Crémant-de-Die, Juliénas, Morgon, Régnié, Roussette-du-Bugey, Roussette-de-Savoie, Seyssel,Vinsobres et Vin-de-Savoie,</t>
  </si>
  <si>
    <t>Crozes-Hermitage, Fleurie, Moulin-à-Vent, Saint-Joseph et Saint-Peray,</t>
  </si>
  <si>
    <t>Château-Grillet, Condrieu, Cornas, Côte-Rôtie et Hermitage.</t>
  </si>
  <si>
    <t>Vigne à vin de table</t>
  </si>
  <si>
    <t>Autres cultures permanentes (olivier, amandier, truffier, chataignier…)</t>
  </si>
  <si>
    <t>Pépinière viticole</t>
  </si>
  <si>
    <t>Autres pépinières (ornementale, fruitières, forestière, d'arbres de Noel)</t>
  </si>
  <si>
    <t>Autres occupations agricoles</t>
  </si>
  <si>
    <t xml:space="preserve">Porcs ateliers naisseurs </t>
  </si>
  <si>
    <t>truie présente</t>
  </si>
  <si>
    <t>Porcs ateliers naisseurs-engraisseurs</t>
  </si>
  <si>
    <t>Porcs, ateliers engraisseurs</t>
  </si>
  <si>
    <t>place</t>
  </si>
  <si>
    <t>Veaux, atelier engraissement-boucherie</t>
  </si>
  <si>
    <t>tête/an</t>
  </si>
  <si>
    <t xml:space="preserve">Poules pondeuses, en batterie ou au sol, pour la production d'œufs à consommer ou d'œufs à couver en vue de la reproduction </t>
  </si>
  <si>
    <t>Poulet de chair, type export, standard ou production traditionnelle et poulettes démarrées</t>
  </si>
  <si>
    <t>Poulet label avec parcours et poulet fermier ou poules pondeuses avec parcours</t>
  </si>
  <si>
    <t>Pintades, élevage industriel</t>
  </si>
  <si>
    <t>Pintades, label en volière</t>
  </si>
  <si>
    <t>Dindes, élevage industriel</t>
  </si>
  <si>
    <t xml:space="preserve">Dindes fermières ou sous label avec parcours </t>
  </si>
  <si>
    <t>Dindes de Noel</t>
  </si>
  <si>
    <t>dinde</t>
  </si>
  <si>
    <t>Production d'œufs à couver</t>
  </si>
  <si>
    <t>Canards, élevage en claustration</t>
  </si>
  <si>
    <t>Canards fermiers ou sous label avec parcours</t>
  </si>
  <si>
    <t>Cailles vendues vives</t>
  </si>
  <si>
    <t>caille/an</t>
  </si>
  <si>
    <t>Cailles vendues mortes</t>
  </si>
  <si>
    <t>Pigeons de chair, vendus vifs</t>
  </si>
  <si>
    <t>couple</t>
  </si>
  <si>
    <t>Pigeons de chair, vendus morts</t>
  </si>
  <si>
    <t>Oies à foie gras</t>
  </si>
  <si>
    <t>oie/an</t>
  </si>
  <si>
    <t>Canards à foie gras</t>
  </si>
  <si>
    <t>canard/an</t>
  </si>
  <si>
    <t>Lapins de chair</t>
  </si>
  <si>
    <t>cage</t>
  </si>
  <si>
    <t>mère</t>
  </si>
  <si>
    <t>Lapins angora</t>
  </si>
  <si>
    <t>lapin</t>
  </si>
  <si>
    <t>Faisans de tir</t>
  </si>
  <si>
    <t>poule</t>
  </si>
  <si>
    <t>faisan/an</t>
  </si>
  <si>
    <t>Perdrix de tir</t>
  </si>
  <si>
    <t>perdrix/an</t>
  </si>
  <si>
    <t>Lièvres</t>
  </si>
  <si>
    <t>Canards colverts</t>
  </si>
  <si>
    <t>cane</t>
  </si>
  <si>
    <t>Sangliers élevages extensifs tir ou intensifs boucherie</t>
  </si>
  <si>
    <t>laie</t>
  </si>
  <si>
    <t>sanglier/an</t>
  </si>
  <si>
    <t>Visons</t>
  </si>
  <si>
    <t>Myocastors</t>
  </si>
  <si>
    <t>femelle</t>
  </si>
  <si>
    <t>Truites, salmoniculture en bassin</t>
  </si>
  <si>
    <t>m2 de bassin</t>
  </si>
  <si>
    <t>Abeilles</t>
  </si>
  <si>
    <t>ruche</t>
  </si>
  <si>
    <t>Chats et chiens</t>
  </si>
  <si>
    <t xml:space="preserve">Autres (prodcutions non listées) </t>
  </si>
  <si>
    <t>m2 de bâtiment</t>
  </si>
  <si>
    <t>TOTAL</t>
  </si>
  <si>
    <t>"Tableau des équivalences de production du SDREA Bourgogne Franche Comté du 25/09/2024
Pour application des dispositions de l'article L.333-2 du CRPM"</t>
  </si>
  <si>
    <t>Surface non pondérée (céréales, oléoprotéagineux, SCOP, jachères, fourragères)</t>
  </si>
  <si>
    <t>Pommes de terre (y compris les primeurs et plants)</t>
  </si>
  <si>
    <t>Betteraves sucrières (à l'exception des semences)</t>
  </si>
  <si>
    <t>Tabac</t>
  </si>
  <si>
    <t xml:space="preserve">Houblon </t>
  </si>
  <si>
    <t>Plantes aromatiques, médicinales et condimentaires</t>
  </si>
  <si>
    <t>Légumes frais, melons, fraises, culture de plein champ</t>
  </si>
  <si>
    <t>Légumes frais, melons, fraises, culture maraichère</t>
  </si>
  <si>
    <t>Légumes frais, melons, fraises, sous serre ou sous autre abri</t>
  </si>
  <si>
    <t>Fleurs et plantes ornementales de plein air ou sous abri bas</t>
  </si>
  <si>
    <t>Fleurs et plantes ornementales sous serre ou sous autre abri</t>
  </si>
  <si>
    <t>Baies</t>
  </si>
  <si>
    <t>Fruits à coque</t>
  </si>
  <si>
    <t>Pépinière</t>
  </si>
  <si>
    <t>Autres cultures permanentes (autres fruits à coque, olivier, jonc murier osier arbre truffier)</t>
  </si>
  <si>
    <t>Cultures permanentes sous serre</t>
  </si>
  <si>
    <t>Arbres de noël</t>
  </si>
  <si>
    <t>Champignons</t>
  </si>
  <si>
    <t xml:space="preserve">Espèce fruitière </t>
  </si>
  <si>
    <t>Vignes - Appelations régionales</t>
  </si>
  <si>
    <t>BOURGOGNE COTE D’OR</t>
  </si>
  <si>
    <t>BOURGOGNE HAUTES COTES DE BEAUNE</t>
  </si>
  <si>
    <t>BOURGOGNE HAUTES COTES DE NUITS</t>
  </si>
  <si>
    <t>BOURGOGNE CHITRY</t>
  </si>
  <si>
    <t>BOURGOGNE COTES D'AUXERRE</t>
  </si>
  <si>
    <t>BOURGOGNE EPINEUIL</t>
  </si>
  <si>
    <t>BOURGOGNE PASSE TOUT GRAIN</t>
  </si>
  <si>
    <t>COTEAUX BOURGUIGNONS</t>
  </si>
  <si>
    <t>BOURGOGNE ALIGOTE</t>
  </si>
  <si>
    <t>BOURGOGNE COULANGES LA VINEUSE</t>
  </si>
  <si>
    <t>BOURGOGNE TONNERRE</t>
  </si>
  <si>
    <t>BOURGOGNE COTE CHALONNAISE</t>
  </si>
  <si>
    <t>BOURGOGNE COTE DU COUCHOIS</t>
  </si>
  <si>
    <t>Vignes - Autres régionales</t>
  </si>
  <si>
    <t>IGP BOURGOGNE FRANCHE CONTE</t>
  </si>
  <si>
    <t>Vignes - Côté d'or (21)</t>
  </si>
  <si>
    <t>Communale groupe A</t>
  </si>
  <si>
    <t>AUXEY DURESSES</t>
  </si>
  <si>
    <t>BEAUNE</t>
  </si>
  <si>
    <r>
      <t xml:space="preserve">CHASSAGNE MONTRACHET - </t>
    </r>
    <r>
      <rPr>
        <b/>
        <sz val="11"/>
        <color theme="1"/>
        <rFont val="Calibri"/>
        <family val="2"/>
        <scheme val="minor"/>
      </rPr>
      <t>ROUGE</t>
    </r>
  </si>
  <si>
    <t>CHOREY LES BEAUNE</t>
  </si>
  <si>
    <t>COTE DE BEAUNE</t>
  </si>
  <si>
    <r>
      <t xml:space="preserve">COTE DE BEAUNE VILLAGES - </t>
    </r>
    <r>
      <rPr>
        <b/>
        <sz val="11"/>
        <color theme="1"/>
        <rFont val="Calibri"/>
        <family val="2"/>
        <scheme val="minor"/>
      </rPr>
      <t>ROUGE</t>
    </r>
  </si>
  <si>
    <t>COTE DE NUITS VILLAGES</t>
  </si>
  <si>
    <r>
      <t xml:space="preserve">FIXIN - </t>
    </r>
    <r>
      <rPr>
        <b/>
        <sz val="11"/>
        <color theme="1"/>
        <rFont val="Calibri"/>
        <family val="2"/>
        <scheme val="minor"/>
      </rPr>
      <t>ROUGE</t>
    </r>
  </si>
  <si>
    <t>LADOIX</t>
  </si>
  <si>
    <t>MARSANNAY</t>
  </si>
  <si>
    <r>
      <t xml:space="preserve">MEURSAULT - </t>
    </r>
    <r>
      <rPr>
        <b/>
        <sz val="11"/>
        <color theme="1"/>
        <rFont val="Calibri"/>
        <family val="2"/>
        <scheme val="minor"/>
      </rPr>
      <t>ROUGE</t>
    </r>
  </si>
  <si>
    <t>MONTHELIE</t>
  </si>
  <si>
    <t>PERNAND VERGELESSES</t>
  </si>
  <si>
    <r>
      <t xml:space="preserve">SAINT AUBIN - </t>
    </r>
    <r>
      <rPr>
        <b/>
        <sz val="11"/>
        <color theme="1"/>
        <rFont val="Calibri"/>
        <family val="2"/>
        <scheme val="minor"/>
      </rPr>
      <t xml:space="preserve">ROUGE </t>
    </r>
  </si>
  <si>
    <t>SAINT ROMAIN</t>
  </si>
  <si>
    <t>SANTENAY</t>
  </si>
  <si>
    <t>SAVIGNY LES BEAUNE</t>
  </si>
  <si>
    <t>Communale groupe B</t>
  </si>
  <si>
    <r>
      <t xml:space="preserve">FIXIN - </t>
    </r>
    <r>
      <rPr>
        <b/>
        <sz val="11"/>
        <color theme="1"/>
        <rFont val="Calibri"/>
        <family val="2"/>
        <scheme val="minor"/>
      </rPr>
      <t>BLANC</t>
    </r>
  </si>
  <si>
    <r>
      <t xml:space="preserve">SAINT AUBIN - </t>
    </r>
    <r>
      <rPr>
        <b/>
        <sz val="11"/>
        <color theme="1"/>
        <rFont val="Calibri"/>
        <family val="2"/>
        <scheme val="minor"/>
      </rPr>
      <t>BLANC</t>
    </r>
  </si>
  <si>
    <r>
      <t xml:space="preserve">ALOXE CORTON - </t>
    </r>
    <r>
      <rPr>
        <b/>
        <sz val="11"/>
        <color theme="1"/>
        <rFont val="Calibri"/>
        <family val="2"/>
        <scheme val="minor"/>
      </rPr>
      <t>ROUGE</t>
    </r>
  </si>
  <si>
    <r>
      <t xml:space="preserve">VOLNAY - </t>
    </r>
    <r>
      <rPr>
        <b/>
        <sz val="11"/>
        <color theme="1"/>
        <rFont val="Calibri"/>
        <family val="2"/>
        <scheme val="minor"/>
      </rPr>
      <t>ROUGE</t>
    </r>
  </si>
  <si>
    <t>MOREY SAINT DENIS</t>
  </si>
  <si>
    <r>
      <t xml:space="preserve">NUITS SAINT GEORGES - </t>
    </r>
    <r>
      <rPr>
        <b/>
        <sz val="11"/>
        <color theme="1"/>
        <rFont val="Calibri"/>
        <family val="2"/>
        <scheme val="minor"/>
      </rPr>
      <t>ROUGE</t>
    </r>
  </si>
  <si>
    <r>
      <t xml:space="preserve">POMMARD - </t>
    </r>
    <r>
      <rPr>
        <b/>
        <sz val="11"/>
        <color theme="1"/>
        <rFont val="Calibri"/>
        <family val="2"/>
        <scheme val="minor"/>
      </rPr>
      <t>ROUGE</t>
    </r>
  </si>
  <si>
    <t>Communale groupe C</t>
  </si>
  <si>
    <r>
      <t xml:space="preserve">CHAMBOLLE MUSIGNY - </t>
    </r>
    <r>
      <rPr>
        <b/>
        <sz val="11"/>
        <color theme="1"/>
        <rFont val="Calibri"/>
        <family val="2"/>
        <scheme val="minor"/>
      </rPr>
      <t>ROUGE</t>
    </r>
  </si>
  <si>
    <r>
      <t xml:space="preserve">CHASSAGNE MONTRACHET - </t>
    </r>
    <r>
      <rPr>
        <b/>
        <sz val="11"/>
        <color theme="1"/>
        <rFont val="Calibri"/>
        <family val="2"/>
        <scheme val="minor"/>
      </rPr>
      <t>BLANC</t>
    </r>
  </si>
  <si>
    <r>
      <t xml:space="preserve">GEVREY CHAMBERTIN - </t>
    </r>
    <r>
      <rPr>
        <b/>
        <sz val="11"/>
        <color theme="1"/>
        <rFont val="Calibri"/>
        <family val="2"/>
        <scheme val="minor"/>
      </rPr>
      <t>ROUGE</t>
    </r>
  </si>
  <si>
    <r>
      <t>MEURSAULT -</t>
    </r>
    <r>
      <rPr>
        <b/>
        <sz val="11"/>
        <color theme="1"/>
        <rFont val="Calibri"/>
        <family val="2"/>
        <scheme val="minor"/>
      </rPr>
      <t xml:space="preserve"> BLANC</t>
    </r>
  </si>
  <si>
    <r>
      <t xml:space="preserve">PULIGNY MONTRACHET - </t>
    </r>
    <r>
      <rPr>
        <b/>
        <sz val="11"/>
        <color theme="1"/>
        <rFont val="Calibri"/>
        <family val="2"/>
        <scheme val="minor"/>
      </rPr>
      <t>BLANC</t>
    </r>
  </si>
  <si>
    <r>
      <t xml:space="preserve">VOSNE ROMANEE - </t>
    </r>
    <r>
      <rPr>
        <b/>
        <sz val="11"/>
        <color theme="1"/>
        <rFont val="Calibri"/>
        <family val="2"/>
        <scheme val="minor"/>
      </rPr>
      <t>ROUGE</t>
    </r>
  </si>
  <si>
    <r>
      <t>VOUGEOT -</t>
    </r>
    <r>
      <rPr>
        <b/>
        <sz val="11"/>
        <color theme="1"/>
        <rFont val="Calibri"/>
        <family val="2"/>
        <scheme val="minor"/>
      </rPr>
      <t xml:space="preserve"> ROUGE </t>
    </r>
  </si>
  <si>
    <t>1er cru groupe A</t>
  </si>
  <si>
    <t>AUXEY DURESSES 1ER CRU</t>
  </si>
  <si>
    <t>BEAUNE 1ER CRU</t>
  </si>
  <si>
    <r>
      <t xml:space="preserve">LADOIX 1ER CRU - </t>
    </r>
    <r>
      <rPr>
        <b/>
        <sz val="11"/>
        <color theme="1"/>
        <rFont val="Calibri"/>
        <family val="2"/>
        <scheme val="minor"/>
      </rPr>
      <t>ROUGE</t>
    </r>
  </si>
  <si>
    <t>MONTHELIE 1ER CRU</t>
  </si>
  <si>
    <r>
      <t xml:space="preserve">PERNAND VERGELESSES 1ER CRU - </t>
    </r>
    <r>
      <rPr>
        <b/>
        <sz val="11"/>
        <color theme="1"/>
        <rFont val="Calibri"/>
        <family val="2"/>
        <scheme val="minor"/>
      </rPr>
      <t>ROUGE</t>
    </r>
  </si>
  <si>
    <r>
      <t xml:space="preserve">SAINT AUBIN 1ER CRU - </t>
    </r>
    <r>
      <rPr>
        <b/>
        <sz val="11"/>
        <color theme="1"/>
        <rFont val="Calibri"/>
        <family val="2"/>
        <scheme val="minor"/>
      </rPr>
      <t xml:space="preserve">ROUGE </t>
    </r>
  </si>
  <si>
    <r>
      <t xml:space="preserve">SANTENAY 1ER CRU - </t>
    </r>
    <r>
      <rPr>
        <b/>
        <sz val="11"/>
        <color theme="1"/>
        <rFont val="Calibri"/>
        <family val="2"/>
        <scheme val="minor"/>
      </rPr>
      <t xml:space="preserve">ROUGE </t>
    </r>
  </si>
  <si>
    <t>SAVIGNY LES BEAUNE 1ER CRU</t>
  </si>
  <si>
    <t>1er cru groupe B</t>
  </si>
  <si>
    <r>
      <t>CHASSAGNE MONTRACHET 1ER CRU -</t>
    </r>
    <r>
      <rPr>
        <b/>
        <sz val="11"/>
        <color theme="1"/>
        <rFont val="Calibri"/>
        <family val="2"/>
        <scheme val="minor"/>
      </rPr>
      <t xml:space="preserve"> ROUGE</t>
    </r>
  </si>
  <si>
    <r>
      <t xml:space="preserve">FIXIN 1ER CRU - </t>
    </r>
    <r>
      <rPr>
        <b/>
        <sz val="11"/>
        <color theme="1"/>
        <rFont val="Calibri"/>
        <family val="2"/>
        <scheme val="minor"/>
      </rPr>
      <t>ROUGE</t>
    </r>
  </si>
  <si>
    <r>
      <t xml:space="preserve">LADOIX 1ER CRU - </t>
    </r>
    <r>
      <rPr>
        <b/>
        <sz val="11"/>
        <color theme="1"/>
        <rFont val="Calibri"/>
        <family val="2"/>
        <scheme val="minor"/>
      </rPr>
      <t>BLANC</t>
    </r>
  </si>
  <si>
    <r>
      <t xml:space="preserve">PERNAND VERGELESSES 1ER CRU - </t>
    </r>
    <r>
      <rPr>
        <b/>
        <sz val="11"/>
        <color theme="1"/>
        <rFont val="Calibri"/>
        <family val="2"/>
        <scheme val="minor"/>
      </rPr>
      <t xml:space="preserve">BLANC </t>
    </r>
  </si>
  <si>
    <r>
      <t xml:space="preserve">SAINT AUBIN 1ER CRU - </t>
    </r>
    <r>
      <rPr>
        <b/>
        <sz val="11"/>
        <color theme="1"/>
        <rFont val="Calibri"/>
        <family val="2"/>
        <scheme val="minor"/>
      </rPr>
      <t>BLANC</t>
    </r>
  </si>
  <si>
    <r>
      <t xml:space="preserve">SANTENAY 1ER CRU - </t>
    </r>
    <r>
      <rPr>
        <b/>
        <sz val="11"/>
        <color theme="1"/>
        <rFont val="Calibri"/>
        <family val="2"/>
        <scheme val="minor"/>
      </rPr>
      <t>BLANC</t>
    </r>
  </si>
  <si>
    <r>
      <t xml:space="preserve">ALOXE CORTON 1ER CRU - </t>
    </r>
    <r>
      <rPr>
        <b/>
        <sz val="11"/>
        <color theme="1"/>
        <rFont val="Calibri"/>
        <family val="2"/>
        <scheme val="minor"/>
      </rPr>
      <t>ROUGE</t>
    </r>
  </si>
  <si>
    <r>
      <t xml:space="preserve">POMMARD 1ER CRU - </t>
    </r>
    <r>
      <rPr>
        <b/>
        <sz val="11"/>
        <color theme="1"/>
        <rFont val="Calibri"/>
        <family val="2"/>
        <scheme val="minor"/>
      </rPr>
      <t xml:space="preserve">ROUGE </t>
    </r>
  </si>
  <si>
    <r>
      <t xml:space="preserve">VOLNAY 1ER CRU - </t>
    </r>
    <r>
      <rPr>
        <b/>
        <sz val="11"/>
        <color theme="1"/>
        <rFont val="Calibri"/>
        <family val="2"/>
        <scheme val="minor"/>
      </rPr>
      <t xml:space="preserve">ROUGE </t>
    </r>
  </si>
  <si>
    <t>1er cru groupe C</t>
  </si>
  <si>
    <r>
      <t xml:space="preserve">CHAMBOLLE MUSIGNY 1ER CRU - </t>
    </r>
    <r>
      <rPr>
        <b/>
        <sz val="11"/>
        <color theme="1"/>
        <rFont val="Calibri"/>
        <family val="2"/>
        <scheme val="minor"/>
      </rPr>
      <t>ROUGE</t>
    </r>
  </si>
  <si>
    <r>
      <t xml:space="preserve">CHASSAGNE MONTRACHET 1ER CRU - </t>
    </r>
    <r>
      <rPr>
        <b/>
        <sz val="11"/>
        <color theme="1"/>
        <rFont val="Calibri"/>
        <family val="2"/>
        <scheme val="minor"/>
      </rPr>
      <t>BLANC</t>
    </r>
  </si>
  <si>
    <r>
      <t xml:space="preserve">GEVREY CHAMBERTIN 1ER CRU - </t>
    </r>
    <r>
      <rPr>
        <b/>
        <sz val="11"/>
        <color theme="1"/>
        <rFont val="Calibri"/>
        <family val="2"/>
        <scheme val="minor"/>
      </rPr>
      <t>ROUGE</t>
    </r>
  </si>
  <si>
    <r>
      <t xml:space="preserve">MEURSAULT 1ER CRU - </t>
    </r>
    <r>
      <rPr>
        <b/>
        <sz val="11"/>
        <color theme="1"/>
        <rFont val="Calibri"/>
        <family val="2"/>
        <scheme val="minor"/>
      </rPr>
      <t>BLANC</t>
    </r>
  </si>
  <si>
    <r>
      <t>MOREY SAINT DENIS 1ER CRU -</t>
    </r>
    <r>
      <rPr>
        <b/>
        <sz val="11"/>
        <color theme="1"/>
        <rFont val="Calibri"/>
        <family val="2"/>
        <scheme val="minor"/>
      </rPr>
      <t xml:space="preserve"> ROUGE </t>
    </r>
  </si>
  <si>
    <t>NUITS SAINT GEORGES 1ER CRU</t>
  </si>
  <si>
    <r>
      <t xml:space="preserve">PULIGNY MONTRACHET 1ER CRU - </t>
    </r>
    <r>
      <rPr>
        <b/>
        <sz val="11"/>
        <color theme="1"/>
        <rFont val="Calibri"/>
        <family val="2"/>
        <scheme val="minor"/>
      </rPr>
      <t>BLANC</t>
    </r>
  </si>
  <si>
    <r>
      <t xml:space="preserve">VOSNE ROMANEE 1ER CRU - </t>
    </r>
    <r>
      <rPr>
        <b/>
        <sz val="11"/>
        <color theme="1"/>
        <rFont val="Calibri"/>
        <family val="2"/>
        <scheme val="minor"/>
      </rPr>
      <t>ROUGE</t>
    </r>
  </si>
  <si>
    <r>
      <t xml:space="preserve">VOUGEOT 1ER CRU - </t>
    </r>
    <r>
      <rPr>
        <b/>
        <sz val="11"/>
        <color theme="1"/>
        <rFont val="Calibri"/>
        <family val="2"/>
        <scheme val="minor"/>
      </rPr>
      <t>ROUGE</t>
    </r>
  </si>
  <si>
    <t xml:space="preserve">Grands cru groupe A </t>
  </si>
  <si>
    <r>
      <t xml:space="preserve">BONNES MARES - </t>
    </r>
    <r>
      <rPr>
        <b/>
        <sz val="11"/>
        <color theme="1"/>
        <rFont val="Calibri"/>
        <family val="2"/>
        <scheme val="minor"/>
      </rPr>
      <t>ROUGE</t>
    </r>
  </si>
  <si>
    <r>
      <t>CHAPELLE CHAMBERTIN -</t>
    </r>
    <r>
      <rPr>
        <b/>
        <sz val="11"/>
        <color theme="1"/>
        <rFont val="Calibri"/>
        <family val="2"/>
        <scheme val="minor"/>
      </rPr>
      <t xml:space="preserve"> ROUGE</t>
    </r>
  </si>
  <si>
    <r>
      <t xml:space="preserve">CHARMES CHAMBERTIN - </t>
    </r>
    <r>
      <rPr>
        <b/>
        <sz val="11"/>
        <color theme="1"/>
        <rFont val="Calibri"/>
        <family val="2"/>
        <scheme val="minor"/>
      </rPr>
      <t>ROUGE</t>
    </r>
  </si>
  <si>
    <r>
      <t xml:space="preserve">CLOS DE LA ROCHE - </t>
    </r>
    <r>
      <rPr>
        <b/>
        <sz val="11"/>
        <color theme="1"/>
        <rFont val="Calibri"/>
        <family val="2"/>
        <scheme val="minor"/>
      </rPr>
      <t>ROUGE</t>
    </r>
  </si>
  <si>
    <r>
      <t xml:space="preserve">CLOS DE VOUGEOT - </t>
    </r>
    <r>
      <rPr>
        <b/>
        <sz val="11"/>
        <color theme="1"/>
        <rFont val="Calibri"/>
        <family val="2"/>
        <scheme val="minor"/>
      </rPr>
      <t>ROUGE</t>
    </r>
  </si>
  <si>
    <r>
      <t xml:space="preserve">CLOS SAINT DENIS - </t>
    </r>
    <r>
      <rPr>
        <b/>
        <sz val="11"/>
        <color theme="1"/>
        <rFont val="Calibri"/>
        <family val="2"/>
        <scheme val="minor"/>
      </rPr>
      <t>ROUGE</t>
    </r>
  </si>
  <si>
    <t>CORTON</t>
  </si>
  <si>
    <r>
      <t xml:space="preserve">CORTON CHARLEMAGNE - </t>
    </r>
    <r>
      <rPr>
        <b/>
        <sz val="11"/>
        <color theme="1"/>
        <rFont val="Calibri"/>
        <family val="2"/>
        <scheme val="minor"/>
      </rPr>
      <t>BLANC</t>
    </r>
  </si>
  <si>
    <r>
      <t xml:space="preserve">ECHEZEAUX - </t>
    </r>
    <r>
      <rPr>
        <b/>
        <sz val="11"/>
        <color theme="1"/>
        <rFont val="Calibri"/>
        <family val="2"/>
        <scheme val="minor"/>
      </rPr>
      <t>ROUGE</t>
    </r>
  </si>
  <si>
    <r>
      <t xml:space="preserve">GRANDS ECHEZEAUX - </t>
    </r>
    <r>
      <rPr>
        <b/>
        <sz val="11"/>
        <color theme="1"/>
        <rFont val="Calibri"/>
        <family val="2"/>
        <scheme val="minor"/>
      </rPr>
      <t>ROUGE</t>
    </r>
  </si>
  <si>
    <r>
      <t xml:space="preserve">LATRICIERES CHAMBERTIN - </t>
    </r>
    <r>
      <rPr>
        <b/>
        <sz val="11"/>
        <color theme="1"/>
        <rFont val="Calibri"/>
        <family val="2"/>
        <scheme val="minor"/>
      </rPr>
      <t>ROUGE</t>
    </r>
  </si>
  <si>
    <t>Grands cru groupe B</t>
  </si>
  <si>
    <r>
      <t xml:space="preserve">BATARD MONTRACHET - </t>
    </r>
    <r>
      <rPr>
        <b/>
        <sz val="11"/>
        <color theme="1"/>
        <rFont val="Calibri"/>
        <family val="2"/>
        <scheme val="minor"/>
      </rPr>
      <t>BLANC</t>
    </r>
  </si>
  <si>
    <r>
      <t xml:space="preserve">BIENVENUE BATARD MONTRACHET - </t>
    </r>
    <r>
      <rPr>
        <b/>
        <sz val="11"/>
        <color theme="1"/>
        <rFont val="Calibri"/>
        <family val="2"/>
        <scheme val="minor"/>
      </rPr>
      <t>BLANC</t>
    </r>
  </si>
  <si>
    <r>
      <t xml:space="preserve">CHAMBERTIN - </t>
    </r>
    <r>
      <rPr>
        <b/>
        <sz val="11"/>
        <color theme="1"/>
        <rFont val="Calibri"/>
        <family val="2"/>
        <scheme val="minor"/>
      </rPr>
      <t>ROUGE</t>
    </r>
  </si>
  <si>
    <r>
      <t xml:space="preserve">CHAMBERTIN CLOS DE BEZE - </t>
    </r>
    <r>
      <rPr>
        <b/>
        <sz val="11"/>
        <color theme="1"/>
        <rFont val="Calibri"/>
        <family val="2"/>
        <scheme val="minor"/>
      </rPr>
      <t>ROUGE</t>
    </r>
  </si>
  <si>
    <r>
      <t xml:space="preserve">CHEVALIER MONTRACHET - </t>
    </r>
    <r>
      <rPr>
        <b/>
        <sz val="11"/>
        <color theme="1"/>
        <rFont val="Calibri"/>
        <family val="2"/>
        <scheme val="minor"/>
      </rPr>
      <t xml:space="preserve">BLANC </t>
    </r>
  </si>
  <si>
    <r>
      <t xml:space="preserve">CRIOTS BATARD MONTRACHET - </t>
    </r>
    <r>
      <rPr>
        <b/>
        <sz val="11"/>
        <color theme="1"/>
        <rFont val="Calibri"/>
        <family val="2"/>
        <scheme val="minor"/>
      </rPr>
      <t>BLANC</t>
    </r>
  </si>
  <si>
    <r>
      <t xml:space="preserve">GRIOTTES CHAMBERTIN - </t>
    </r>
    <r>
      <rPr>
        <b/>
        <sz val="11"/>
        <color theme="1"/>
        <rFont val="Calibri"/>
        <family val="2"/>
        <scheme val="minor"/>
      </rPr>
      <t>ROUGE</t>
    </r>
  </si>
  <si>
    <r>
      <t xml:space="preserve">MONTRACHET - </t>
    </r>
    <r>
      <rPr>
        <b/>
        <sz val="11"/>
        <color theme="1"/>
        <rFont val="Calibri"/>
        <family val="2"/>
        <scheme val="minor"/>
      </rPr>
      <t>BLANC</t>
    </r>
  </si>
  <si>
    <r>
      <t xml:space="preserve">RICHEBOURG - </t>
    </r>
    <r>
      <rPr>
        <b/>
        <sz val="11"/>
        <color theme="1"/>
        <rFont val="Calibri"/>
        <family val="2"/>
        <scheme val="minor"/>
      </rPr>
      <t>ROUGE</t>
    </r>
  </si>
  <si>
    <r>
      <t xml:space="preserve">ROMANEE SAINT VIVANT - </t>
    </r>
    <r>
      <rPr>
        <b/>
        <sz val="11"/>
        <color theme="1"/>
        <rFont val="Calibri"/>
        <family val="2"/>
        <scheme val="minor"/>
      </rPr>
      <t>ROUGE</t>
    </r>
  </si>
  <si>
    <r>
      <t xml:space="preserve">RUCHOTTES CHAMBERTIN - </t>
    </r>
    <r>
      <rPr>
        <b/>
        <sz val="11"/>
        <color theme="1"/>
        <rFont val="Calibri"/>
        <family val="2"/>
        <scheme val="minor"/>
      </rPr>
      <t>ROUGE</t>
    </r>
  </si>
  <si>
    <r>
      <t>MAZIS CHAMBERTIN -</t>
    </r>
    <r>
      <rPr>
        <b/>
        <sz val="11"/>
        <color theme="1"/>
        <rFont val="Calibri"/>
        <family val="2"/>
        <scheme val="minor"/>
      </rPr>
      <t xml:space="preserve"> ROUGE</t>
    </r>
  </si>
  <si>
    <r>
      <t xml:space="preserve">MUSIGNY - </t>
    </r>
    <r>
      <rPr>
        <b/>
        <sz val="11"/>
        <color theme="1"/>
        <rFont val="Calibri"/>
        <family val="2"/>
        <scheme val="minor"/>
      </rPr>
      <t>ROUGE</t>
    </r>
  </si>
  <si>
    <r>
      <t xml:space="preserve">LA ROMANEE - </t>
    </r>
    <r>
      <rPr>
        <b/>
        <sz val="11"/>
        <color theme="1"/>
        <rFont val="Calibri"/>
        <family val="2"/>
        <scheme val="minor"/>
      </rPr>
      <t>ROUGE</t>
    </r>
  </si>
  <si>
    <r>
      <t xml:space="preserve">LA TACHE - </t>
    </r>
    <r>
      <rPr>
        <b/>
        <sz val="11"/>
        <color theme="1"/>
        <rFont val="Calibri"/>
        <family val="2"/>
        <scheme val="minor"/>
      </rPr>
      <t>ROUGE</t>
    </r>
  </si>
  <si>
    <r>
      <t xml:space="preserve">MAZOYERS CHAMBERTIN - </t>
    </r>
    <r>
      <rPr>
        <b/>
        <sz val="11"/>
        <color theme="1"/>
        <rFont val="Calibri"/>
        <family val="2"/>
        <scheme val="minor"/>
      </rPr>
      <t>ROUGE</t>
    </r>
  </si>
  <si>
    <r>
      <t xml:space="preserve">ROMANEE CONTI - </t>
    </r>
    <r>
      <rPr>
        <b/>
        <sz val="11"/>
        <color theme="1"/>
        <rFont val="Calibri"/>
        <family val="2"/>
        <scheme val="minor"/>
      </rPr>
      <t>ROUGE</t>
    </r>
  </si>
  <si>
    <r>
      <t xml:space="preserve">CLOS DE TART - </t>
    </r>
    <r>
      <rPr>
        <b/>
        <sz val="11"/>
        <color theme="1"/>
        <rFont val="Calibri"/>
        <family val="2"/>
        <scheme val="minor"/>
      </rPr>
      <t>ROUGE</t>
    </r>
  </si>
  <si>
    <t>Vignes - Saône et Loire (71)</t>
  </si>
  <si>
    <t xml:space="preserve">Saône et Loire groupe Mâcon </t>
  </si>
  <si>
    <t>MACON</t>
  </si>
  <si>
    <t>MACON + NOM DE COMMUNE</t>
  </si>
  <si>
    <r>
      <t xml:space="preserve">MACON VILLAGES - </t>
    </r>
    <r>
      <rPr>
        <b/>
        <sz val="11"/>
        <color theme="1"/>
        <rFont val="Calibri"/>
        <family val="2"/>
        <scheme val="minor"/>
      </rPr>
      <t>BLANC</t>
    </r>
  </si>
  <si>
    <t xml:space="preserve">Saône et Loire Communale </t>
  </si>
  <si>
    <r>
      <t xml:space="preserve">BOUZERON - </t>
    </r>
    <r>
      <rPr>
        <b/>
        <sz val="11"/>
        <color theme="1"/>
        <rFont val="Calibri"/>
        <family val="2"/>
        <scheme val="minor"/>
      </rPr>
      <t>BLANC</t>
    </r>
  </si>
  <si>
    <t>MARANGES</t>
  </si>
  <si>
    <t>MERCUREY</t>
  </si>
  <si>
    <r>
      <t xml:space="preserve">MONTAGNY - </t>
    </r>
    <r>
      <rPr>
        <b/>
        <sz val="11"/>
        <color theme="1"/>
        <rFont val="Calibri"/>
        <family val="2"/>
        <scheme val="minor"/>
      </rPr>
      <t>BLANC</t>
    </r>
  </si>
  <si>
    <t>RULLY</t>
  </si>
  <si>
    <t>GIVRY</t>
  </si>
  <si>
    <r>
      <t xml:space="preserve">POUILLY FUISSE - </t>
    </r>
    <r>
      <rPr>
        <b/>
        <sz val="11"/>
        <color theme="1"/>
        <rFont val="Calibri"/>
        <family val="2"/>
        <scheme val="minor"/>
      </rPr>
      <t>BLANC</t>
    </r>
  </si>
  <si>
    <r>
      <t xml:space="preserve">POUILLY LOCHE - </t>
    </r>
    <r>
      <rPr>
        <b/>
        <sz val="11"/>
        <color theme="1"/>
        <rFont val="Calibri"/>
        <family val="2"/>
        <scheme val="minor"/>
      </rPr>
      <t>BLANC</t>
    </r>
  </si>
  <si>
    <r>
      <t xml:space="preserve">POUILLY VINZELLES - </t>
    </r>
    <r>
      <rPr>
        <b/>
        <sz val="11"/>
        <color theme="1"/>
        <rFont val="Calibri"/>
        <family val="2"/>
        <scheme val="minor"/>
      </rPr>
      <t>BLANC</t>
    </r>
  </si>
  <si>
    <r>
      <t xml:space="preserve">SAINT VERAN - </t>
    </r>
    <r>
      <rPr>
        <b/>
        <sz val="11"/>
        <color theme="1"/>
        <rFont val="Calibri"/>
        <family val="2"/>
        <scheme val="minor"/>
      </rPr>
      <t>BLANC</t>
    </r>
  </si>
  <si>
    <r>
      <t xml:space="preserve">VIRE-CLESSE - </t>
    </r>
    <r>
      <rPr>
        <b/>
        <sz val="11"/>
        <color theme="1"/>
        <rFont val="Calibri"/>
        <family val="2"/>
        <scheme val="minor"/>
      </rPr>
      <t>BLANC</t>
    </r>
  </si>
  <si>
    <t xml:space="preserve">Saône et Loire 1er cru </t>
  </si>
  <si>
    <t>GIVRY 1ER CRU</t>
  </si>
  <si>
    <t>MARANGES 1ER CRU</t>
  </si>
  <si>
    <t>MERCUREY 1ER CRU</t>
  </si>
  <si>
    <r>
      <t xml:space="preserve">MONTAGNY 1ER CRU - </t>
    </r>
    <r>
      <rPr>
        <b/>
        <sz val="11"/>
        <color theme="1"/>
        <rFont val="Calibri"/>
        <family val="2"/>
        <scheme val="minor"/>
      </rPr>
      <t>BLANC</t>
    </r>
  </si>
  <si>
    <t>RULLY 1ER CRU</t>
  </si>
  <si>
    <r>
      <t xml:space="preserve">POUILLY FUISSE 1ER CRU - </t>
    </r>
    <r>
      <rPr>
        <b/>
        <sz val="11"/>
        <color theme="1"/>
        <rFont val="Calibri"/>
        <family val="2"/>
        <scheme val="minor"/>
      </rPr>
      <t>BLANC</t>
    </r>
  </si>
  <si>
    <t>Saône et Loire Beaujolais</t>
  </si>
  <si>
    <t>BEAUJOLAIS</t>
  </si>
  <si>
    <t>CHENAS</t>
  </si>
  <si>
    <t>JULIENAS</t>
  </si>
  <si>
    <t>MOULIN A VENT</t>
  </si>
  <si>
    <t>SAINT AMOUR</t>
  </si>
  <si>
    <t>Vignes - Yonne (89)</t>
  </si>
  <si>
    <t>Yonne groupe A</t>
  </si>
  <si>
    <r>
      <t>PETIT CHABLIS</t>
    </r>
    <r>
      <rPr>
        <b/>
        <sz val="11"/>
        <color theme="1"/>
        <rFont val="Calibri"/>
        <family val="2"/>
        <scheme val="minor"/>
      </rPr>
      <t xml:space="preserve"> - BLANC</t>
    </r>
  </si>
  <si>
    <r>
      <t xml:space="preserve">SAINT BRIS - </t>
    </r>
    <r>
      <rPr>
        <b/>
        <sz val="11"/>
        <color theme="1"/>
        <rFont val="Calibri"/>
        <family val="2"/>
        <scheme val="minor"/>
      </rPr>
      <t>BLANC</t>
    </r>
  </si>
  <si>
    <r>
      <t xml:space="preserve">IRANCY - </t>
    </r>
    <r>
      <rPr>
        <b/>
        <sz val="11"/>
        <color theme="1"/>
        <rFont val="Calibri"/>
        <family val="2"/>
        <scheme val="minor"/>
      </rPr>
      <t>ROUGE</t>
    </r>
  </si>
  <si>
    <r>
      <t xml:space="preserve">VEZELAY - </t>
    </r>
    <r>
      <rPr>
        <b/>
        <sz val="11"/>
        <color theme="1"/>
        <rFont val="Calibri"/>
        <family val="2"/>
        <scheme val="minor"/>
      </rPr>
      <t>BLANC</t>
    </r>
  </si>
  <si>
    <t>Yonne groupe B</t>
  </si>
  <si>
    <r>
      <t xml:space="preserve">CHABLIS - </t>
    </r>
    <r>
      <rPr>
        <b/>
        <sz val="11"/>
        <color theme="1"/>
        <rFont val="Calibri"/>
        <family val="2"/>
        <scheme val="minor"/>
      </rPr>
      <t>BLANC</t>
    </r>
  </si>
  <si>
    <r>
      <t xml:space="preserve">CHABLIS 1ER CRU - </t>
    </r>
    <r>
      <rPr>
        <b/>
        <sz val="11"/>
        <color theme="1"/>
        <rFont val="Calibri"/>
        <family val="2"/>
        <scheme val="minor"/>
      </rPr>
      <t>BLANC</t>
    </r>
  </si>
  <si>
    <t>Yonne groupe C</t>
  </si>
  <si>
    <r>
      <t xml:space="preserve">CHABLIS GRAND CRU - </t>
    </r>
    <r>
      <rPr>
        <b/>
        <sz val="11"/>
        <color theme="1"/>
        <rFont val="Calibri"/>
        <family val="2"/>
        <scheme val="minor"/>
      </rPr>
      <t>BLANC</t>
    </r>
  </si>
  <si>
    <t>Vignes - Jura (39)</t>
  </si>
  <si>
    <t>JURA</t>
  </si>
  <si>
    <t>Production de raisin</t>
  </si>
  <si>
    <t>Vignes - Nièvre (58)</t>
  </si>
  <si>
    <t>NIEVRE</t>
  </si>
  <si>
    <t>Coteaux de Giennois – AOC</t>
  </si>
  <si>
    <r>
      <t xml:space="preserve">Pouilly – AOC - </t>
    </r>
    <r>
      <rPr>
        <b/>
        <sz val="11"/>
        <color theme="1"/>
        <rFont val="Calibri"/>
        <family val="2"/>
        <scheme val="minor"/>
      </rPr>
      <t>BLANC</t>
    </r>
  </si>
  <si>
    <t>Côte de la Chartité – IGP</t>
  </si>
  <si>
    <t>Coteaux de Tannay – IGP</t>
  </si>
  <si>
    <t>Vin de Livry</t>
  </si>
  <si>
    <t>Porcs Ateliers naisseurs</t>
  </si>
  <si>
    <t>têtes</t>
  </si>
  <si>
    <t>Porcs Ateliers naisseurs-engraisseurs</t>
  </si>
  <si>
    <t>Porcs Ateliers engraisseurs et post sevrage</t>
  </si>
  <si>
    <t>places</t>
  </si>
  <si>
    <t>Veaux de boucherie</t>
  </si>
  <si>
    <t>Poules pondeuses, en batterie ou au sol, pour la production d'œufs à consommer ou d'œufs à couver en vue de la reproduction</t>
  </si>
  <si>
    <t>Poulets de chair, type export, standard ou production traditionnelle et poulettes démarées et pintades industriel</t>
  </si>
  <si>
    <t>Poulet label avec parcours, poulet fermier et pintades label en volières</t>
  </si>
  <si>
    <t>Dindes fermières ou sous label avec parcours</t>
  </si>
  <si>
    <t>Canards</t>
  </si>
  <si>
    <t xml:space="preserve">Autres volailles (dont oies, cailles et pigeons) </t>
  </si>
  <si>
    <t>Lapines mères</t>
  </si>
  <si>
    <t>Equidés, reproduction actifs (mâle et femelle déclaration de saillie ou à pouliné dans les 12 mois)</t>
  </si>
  <si>
    <t>Equidés, actifs agés de plus de 3 ans (entraiement, centre et tourimes équestre, hors pension)</t>
  </si>
  <si>
    <t>"Tableau des équivalences de production du SDREA Bretagne du 29 novembre 2023"
Pour application des dispositions de l'article L.333-2 du CRPM"</t>
  </si>
  <si>
    <t>Surface ou nb équivalent à 1 ha de surface pondérée</t>
  </si>
  <si>
    <t>Cultures légumières de plein champ (légumes frais, melons, fraises, pommes de terre (y compris primeurs et plants)).</t>
  </si>
  <si>
    <t xml:space="preserve">Cultures maraichères de plein champ (légume frais, melons, fraises , culture maraichère) </t>
  </si>
  <si>
    <t xml:space="preserve">Cultures maraichères sous abris accessible (légume frais, melons, fraises) </t>
  </si>
  <si>
    <t>Fleurs et plantes ornementales (non compris pépinières) de plein air ou sous abri bas (non accessible)</t>
  </si>
  <si>
    <t>Fleurs et plantes ornementales (non compris pépinières) sous serre ou sous autre abri (accessible)</t>
  </si>
  <si>
    <t xml:space="preserve">Pépinière (sylvicole et ornementale) </t>
  </si>
  <si>
    <t xml:space="preserve">Arbre de Noel </t>
  </si>
  <si>
    <t>Espèces fruitières d'origine temérée (pomme poire…)</t>
  </si>
  <si>
    <t>Baies (framboises, myrtilles…)</t>
  </si>
  <si>
    <t>Houblon</t>
  </si>
  <si>
    <t>Vigne</t>
  </si>
  <si>
    <t>Porcs atelier naisseurs (effectif maximum)</t>
  </si>
  <si>
    <t>tête</t>
  </si>
  <si>
    <t>Porcs ateliers naisseurs-engraisseurs (effectif maximum)</t>
  </si>
  <si>
    <t>Porcs ateliers engraisseurs (effectif maximum)</t>
  </si>
  <si>
    <t xml:space="preserve">Veaux ateliers engraissements </t>
  </si>
  <si>
    <t>nb places autorisées</t>
  </si>
  <si>
    <t xml:space="preserve">Poules pondeuses, en batterie ou au sol, pour la production d'œufs à consommer ou d'œufs à couver au vue de la reproduction </t>
  </si>
  <si>
    <t>m² de poulailler</t>
  </si>
  <si>
    <t>Poulets de chair, type export, standard ou production traditionnelle et poulettes démarrées</t>
  </si>
  <si>
    <t>Poulet label avec parcours et poulet fermier</t>
  </si>
  <si>
    <t>Pintades label en volière</t>
  </si>
  <si>
    <t>nb produit / an</t>
  </si>
  <si>
    <t>couples présents</t>
  </si>
  <si>
    <t xml:space="preserve">Pigeons de chair, vendus morts </t>
  </si>
  <si>
    <t>Palmipèdes à foie gras Oies</t>
  </si>
  <si>
    <t>Palmipèdes à foie gras Canards</t>
  </si>
  <si>
    <t>nb cages mères</t>
  </si>
  <si>
    <t>animaux présents</t>
  </si>
  <si>
    <t>Faison de tir</t>
  </si>
  <si>
    <t>poules présentes</t>
  </si>
  <si>
    <t>Pedrix de tir</t>
  </si>
  <si>
    <t>canes présentes</t>
  </si>
  <si>
    <t>Sangliers</t>
  </si>
  <si>
    <t>nb de laies</t>
  </si>
  <si>
    <t>cages femelles</t>
  </si>
  <si>
    <t>nb femelles</t>
  </si>
  <si>
    <t>ruches</t>
  </si>
  <si>
    <t>Activités équestres</t>
  </si>
  <si>
    <t>nb d'équidés</t>
  </si>
  <si>
    <t>nb femelles reproductrices</t>
  </si>
  <si>
    <t>"Tableau des équivalences de production du SDREA Centre Val de Loire du 4 août 2021"
Pour application des dispositions de l'article L.333-2 du CRPM"</t>
  </si>
  <si>
    <t>Surface non pondérée (céréales, oléoprotéagineux, SCOP, jachères, fourragères) et élevages (dont hors sol)</t>
  </si>
  <si>
    <t>Pomme de terre</t>
  </si>
  <si>
    <t>Lin, plantes textiles (hors chanvre)</t>
  </si>
  <si>
    <t>Semences et plants de terres arables</t>
  </si>
  <si>
    <t>Légumes et fruits en culture de plein champ</t>
  </si>
  <si>
    <t>Légumes et fruits en cultures maraichères</t>
  </si>
  <si>
    <t>Légumes et fruits en culture sous serre</t>
  </si>
  <si>
    <t>Arboriculture</t>
  </si>
  <si>
    <t>Horticulture de plein air</t>
  </si>
  <si>
    <t>Horticulture sous serre</t>
  </si>
  <si>
    <t>Pépinières</t>
  </si>
  <si>
    <t>Vignes pour vins sous AOC</t>
  </si>
  <si>
    <t>Vignes pour vins sous IGP</t>
  </si>
  <si>
    <t>Autres vignes</t>
  </si>
  <si>
    <t xml:space="preserve">Vignes en AOC de Champagne </t>
  </si>
  <si>
    <t xml:space="preserve">Vigne en AOC Alsace </t>
  </si>
  <si>
    <t>Veaux, atelier engraissement batteries</t>
  </si>
  <si>
    <t xml:space="preserve">Poules pondeuses, en batterie ou au sol, pour la production d'œufs à consommer ou d'œufs à couver </t>
  </si>
  <si>
    <t>"Tableau des équivalences de production du SDREA Corse du 17 avril 2023"
Pour application des dispositions de l'article L.333-2 du CRPM"</t>
  </si>
  <si>
    <t>Surface non pondérée (céréales, oléoprotéagineux, cultures industrielles, SCOP)</t>
  </si>
  <si>
    <t xml:space="preserve">Maraichage </t>
  </si>
  <si>
    <t>Horticulture</t>
  </si>
  <si>
    <t>Viticulture</t>
  </si>
  <si>
    <t>Agrumiculture</t>
  </si>
  <si>
    <t>Arboriculture fruits à coque</t>
  </si>
  <si>
    <t>Autre arboriculture (dont petits fruits)</t>
  </si>
  <si>
    <t>Oléiculture</t>
  </si>
  <si>
    <t>"Tableau des équivalences de production du SDREA Ile de France du 21 juin 2021"
Pour application des dispositions de l'article L.333-2 du CRPM"</t>
  </si>
  <si>
    <t>Culture de légume frais de plein champ</t>
  </si>
  <si>
    <t>Culture ornementale de plein air</t>
  </si>
  <si>
    <t>Maraichage, cressiculture de plein air</t>
  </si>
  <si>
    <t>Maraichage sous abris de moins de 2m de faîtage</t>
  </si>
  <si>
    <t>Pépinière de plein air ou sous abris de moins de 2m de faîtage</t>
  </si>
  <si>
    <t>Cultures fruitières et autres cultures permanentes</t>
  </si>
  <si>
    <t>Production végétale sous serre ou sous bâtiment ou abris de plus de 2m sous faîtage ou culture en bac ou en conteneur</t>
  </si>
  <si>
    <t>"Tableau des équivalences de production du SDREA Hauts de France du 13 juillet 2022"
Pour application des dispositions de l'article L.333-2 du CRPM"</t>
  </si>
  <si>
    <t>"Tableau des équivalences de production du SDREA de Normandie du 19 mars 2021"
Pour application des dispositions de l'article L.333-2 du CRPM"</t>
  </si>
  <si>
    <t>Surface ou nombre équivalent à 1 ha de surface pondérée</t>
  </si>
  <si>
    <t>Pommes de terre</t>
  </si>
  <si>
    <t>Culture légumières de plein champ (légumes frais, melons, fraises) "en rotation avec d'autres cultures non légumières</t>
  </si>
  <si>
    <t xml:space="preserve">Culture maraichères de plein champ : pleine terre avec ou sans tunnel bas (rotation légumière) </t>
  </si>
  <si>
    <t>Cultures maraichères de plein champ : sous serre ou abri haut et accessible (rotation légumière)</t>
  </si>
  <si>
    <t>Cultures florales de plein air ou sous abri non accessible</t>
  </si>
  <si>
    <t>Culture florales sous serre ou sous abri haut et accessible</t>
  </si>
  <si>
    <t>Arboriculture fruitières (basse tiges)</t>
  </si>
  <si>
    <t>Cultures de baies (framboises, myrtilles...)</t>
  </si>
  <si>
    <t>Fruits à coques</t>
  </si>
  <si>
    <t xml:space="preserve">Pépinières (sylvicole et ornementale) </t>
  </si>
  <si>
    <t>Autres cultures permanentes</t>
  </si>
  <si>
    <t>Arbres de Noel</t>
  </si>
  <si>
    <t>Porc Naisseurs (Truies présentes)</t>
  </si>
  <si>
    <t>nb</t>
  </si>
  <si>
    <t>Porc naisseurs-engraisseurs (Truies présentes)</t>
  </si>
  <si>
    <t>Porc Engraisseurs</t>
  </si>
  <si>
    <t xml:space="preserve">Veaux de boucherie / engraissement </t>
  </si>
  <si>
    <t>nb produits/an</t>
  </si>
  <si>
    <t>Poules pondeuses</t>
  </si>
  <si>
    <t>m2</t>
  </si>
  <si>
    <t>Poulets de chair</t>
  </si>
  <si>
    <t>Poulets label avec parcours et poulets fermiers</t>
  </si>
  <si>
    <t>nb têtes / an</t>
  </si>
  <si>
    <t>Nb</t>
  </si>
  <si>
    <t>Production d'oeuf à couver</t>
  </si>
  <si>
    <t>nb têtes /an</t>
  </si>
  <si>
    <t>nb/an</t>
  </si>
  <si>
    <t>Pigeons de chair vendues vifs (couples présents)</t>
  </si>
  <si>
    <t>Pigeons de chair vendus morts (couples présents)</t>
  </si>
  <si>
    <t>nb mères présentes</t>
  </si>
  <si>
    <t xml:space="preserve">Faisans de tir </t>
  </si>
  <si>
    <t>nb poules présentes</t>
  </si>
  <si>
    <t>nb faisans vendus/an</t>
  </si>
  <si>
    <t>nb couples</t>
  </si>
  <si>
    <t xml:space="preserve"> Nb perdrix grises vendues/an</t>
  </si>
  <si>
    <t>Nb perdrix rouges vendus/an</t>
  </si>
  <si>
    <t>Nb couples reproducteurs présents</t>
  </si>
  <si>
    <t>nb canes</t>
  </si>
  <si>
    <t>nb vendus/an</t>
  </si>
  <si>
    <t>nb laies</t>
  </si>
  <si>
    <t>Visons (cages femelles)</t>
  </si>
  <si>
    <t>Myocastors (femelles)</t>
  </si>
  <si>
    <t>Truites, salmoniculture en bassin (surface bassin)</t>
  </si>
  <si>
    <t>Activités équestres (hors élevage)</t>
  </si>
  <si>
    <t>Chats et chiens (femelles reproductrices)</t>
  </si>
  <si>
    <t>"Tableau des équivalences de production du SDREA Nouvelle Aquitaine du 6 septembre 2023"
Pour application des dispositions de l'article L.333-2 du CRPM"</t>
  </si>
  <si>
    <t>Céréales, oléagineux, protéagineux, fourrages et prairies</t>
  </si>
  <si>
    <t xml:space="preserve">Plantes aromtiques, médicinales et condimentairs </t>
  </si>
  <si>
    <t>Pomme de terre (primeurs et plants)</t>
  </si>
  <si>
    <t>Arbre de Noel</t>
  </si>
  <si>
    <t>Prairies en zone de marais (cf liste en annexe)</t>
  </si>
  <si>
    <t xml:space="preserve">Culture maraichère plein air ou abri bas (légumes, melons, fraises) </t>
  </si>
  <si>
    <t>Cultures maraîchères sous serre ou sous abri accessible</t>
  </si>
  <si>
    <t xml:space="preserve">Cultures de plein champ dans la rotation (légumes, melon, fraises) </t>
  </si>
  <si>
    <t>Fleurs et plantes ornementales plein air ou abris bas</t>
  </si>
  <si>
    <t>Fleurs  et plantes ornementales sous serre ou sous abri haut</t>
  </si>
  <si>
    <t>COTES DU MARMANDAIS ROUGE, 1ERES COTES DE BORDEAUX, BERGERAC ROUGE, BERGERAC SEC, BLAYE - COTES DE BORDEAUX, BLAYE - COTES DE BORDEAUX, BORDEAUX ROUGE, BORDEAUX BLANC, BORDEAUX ROSE, BORDEAUX SUPERIEUR ROUGE, BORDEAUX SUPERIEUR BLANC, BUZET ROUGE, CADILLAC, CADILLAC­ COTES DE BORDEAUX, CASTILLON - COTES DE BORDEAUX, CERONS, CLAIRET, COTES BOURG, COTES BX - SAINT MACAIRE, COTES DE BERGERAC BLANC, COTES DE BLAYE, COTES DE BORDEAUX, COTES DE BOURG, COTES DU BRULHOIS, DURAS ROUGE, ENTRE DEUX MEAS, ENTRE DEUX MERS HAUT BENAUGE, FRANCS - COTES DE BOR­ DEAUX, FRONSAC, GRAVES DE VAYRES, GRAVES SUPERIEUR, MONTRAVEL, STE FOY BORDEAUX (BL D), STE FOY BORDEAUX, BEARN, JURAN(;ON SEC, MADIRAN, PACHERENC SEC, TURSAN, HAUT POITOU, ANJOU, ANJOU VIL­ LAGE, CABERNET D'ANJOU, COTEAUX DE SAUMUR, CREMANT DE LOIRE, ROSE D'ANJOU, ROSE DE LOIRE ET SAU­ MUR.</t>
  </si>
  <si>
    <t>BARSAC, CANON FRONSAC, COTES DE BERGERAC ROUGE, COTES MONTRAVEL, GRAVES ROUGE, GRAVES BLANC, HAUT MONTRAVEL, IROULEGUY, JURANQON, LOUPIAC, MEDOC, MONBAZILLAC, MONTRAVEL ROUGE, PA­ CHERENC, PECHARMANT, ROSETTE, SAINTE CROIX DU MONT, SAUSSIGNAC, SAUTERNES, HAUT MEDOC, LUS­ SAC, MONTAGNE, PUISSEGUIN, SAINT-GEORGES.</t>
  </si>
  <si>
    <t>LALANDE DE POMEROL, LISTRAC, MOULIS, SAINT EMILION.</t>
  </si>
  <si>
    <t>MARGAUX, PAUILLAC, PESSAC LEOGNAN ROUGE, PESSAC LEOGNAN BLANC, POMEROL, SAINT ESTEPHE, SAINT JULIEN</t>
  </si>
  <si>
    <t>Vignes destinées au Cognac</t>
  </si>
  <si>
    <t>Vergers et fruits à pépins</t>
  </si>
  <si>
    <t>Vergers et fruits à noyaux</t>
  </si>
  <si>
    <t>Vergers et fruits à coque</t>
  </si>
  <si>
    <t xml:space="preserve">Petits fruits </t>
  </si>
  <si>
    <t xml:space="preserve">Pépinières </t>
  </si>
  <si>
    <t>truies</t>
  </si>
  <si>
    <t xml:space="preserve">Veaux </t>
  </si>
  <si>
    <t>Poulets export</t>
  </si>
  <si>
    <t xml:space="preserve">Poulets et pintades standards </t>
  </si>
  <si>
    <t xml:space="preserve">Poulets traditionnels </t>
  </si>
  <si>
    <t xml:space="preserve">Poulettes démarrées </t>
  </si>
  <si>
    <t>Poulets et pintades label</t>
  </si>
  <si>
    <t xml:space="preserve">Poulets fermiers </t>
  </si>
  <si>
    <t xml:space="preserve">Dindes industrielles </t>
  </si>
  <si>
    <t>Dindes fermières</t>
  </si>
  <si>
    <t>Dindes label</t>
  </si>
  <si>
    <t>Canards standards</t>
  </si>
  <si>
    <t>Canards fermiers</t>
  </si>
  <si>
    <t>Canards PAG</t>
  </si>
  <si>
    <t>Canards gras (filière courte)</t>
  </si>
  <si>
    <t>Canards gras (filière longue)</t>
  </si>
  <si>
    <t>Oies grasses (filière courte)</t>
  </si>
  <si>
    <t>Oies grasses (filière longue)</t>
  </si>
  <si>
    <t xml:space="preserve">Pigeons de chair vendus vifs </t>
  </si>
  <si>
    <t>couples</t>
  </si>
  <si>
    <t>Pigeons de chair vendus morts</t>
  </si>
  <si>
    <t>cages mères</t>
  </si>
  <si>
    <t>vendus/an</t>
  </si>
  <si>
    <t>Perdrix de tir grises</t>
  </si>
  <si>
    <t>Perdrix de tir rouges</t>
  </si>
  <si>
    <t>canes</t>
  </si>
  <si>
    <t>Sangliers (tir ou boucherie)</t>
  </si>
  <si>
    <t>laies</t>
  </si>
  <si>
    <t>femelles</t>
  </si>
  <si>
    <t>Truites en bassin</t>
  </si>
  <si>
    <t>"Tableau des équivalences de production du SDREA Occitanie du 15 juin 2024"
Pour application des dispositions de l'article L.333-2 du CRPM"</t>
  </si>
  <si>
    <t>Semences, céréales, oléagineux, protéagineux (SCOP) et autres cultures ou états de parcelles entrant dans une rotation ( légumes de plein champ, plantes à parfum, aromatiques et médicinales (PPAM) annuelles, plantes industrielles, jachère …)</t>
  </si>
  <si>
    <t>Cultures fourragères pérennes (hors rotation annuelle)</t>
  </si>
  <si>
    <t>Prairies temporaires et permanente</t>
  </si>
  <si>
    <t>Pâturages pauvres</t>
  </si>
  <si>
    <t>Semences y compris betteraves semence, n'entrant pas dans une rotation.</t>
  </si>
  <si>
    <t>Pomme de terre, tabac</t>
  </si>
  <si>
    <t>Cultures légumières de plein champs, présentes en permanence dans l’assolement sur l’exploitation.</t>
  </si>
  <si>
    <t>Maraîchage </t>
  </si>
  <si>
    <t>Légumes sous serres et abris hauts, champignons cultivés</t>
  </si>
  <si>
    <t>Fleurs et plantes ornementales de plein air</t>
  </si>
  <si>
    <t>Fleurs et plantes ornementales sous serre</t>
  </si>
  <si>
    <t>Vergers :  toutes cultures fruitières dont pommes, fruits d'origine subtropicale dont kiwis, agrumes, toutes baies, sauf les fruits à coque et les oliviers</t>
  </si>
  <si>
    <t>Vergers : fruits à coques (noyer, amandier, châtaignier, noisetier, autres fruits à coque)</t>
  </si>
  <si>
    <t>Vergers : Oliviers</t>
  </si>
  <si>
    <t>Vignes pour vins et raisin de table</t>
  </si>
  <si>
    <t>têtes/an</t>
  </si>
  <si>
    <t>Poules pondeuses en batterie ou au sol, dindes fermières, poulet label avec parcours</t>
  </si>
  <si>
    <t>Poulets de chair, pintades et dindes industrielles, canards élevage en claustration</t>
  </si>
  <si>
    <t xml:space="preserve">Canards fermiers, canards sous label avec parcours </t>
  </si>
  <si>
    <t>mères</t>
  </si>
  <si>
    <t>Agneaux, atelier engraissement</t>
  </si>
  <si>
    <t>Equidés à partir de 2,5 équidés/ha</t>
  </si>
  <si>
    <t>"Tableau des équivalences de production du SDREA Pays de la Loire du 30 septembre 2021"
Pour application des dispositions de l'article L.333-2 du CRPM"</t>
  </si>
  <si>
    <t>Chanvre textile et Lin</t>
  </si>
  <si>
    <t>Maïs semences</t>
  </si>
  <si>
    <t>Cultures légumières de plein champ</t>
  </si>
  <si>
    <t>Cultures maraichères de plein champ</t>
  </si>
  <si>
    <t>Cultures maraichères sous abris</t>
  </si>
  <si>
    <t>Fleurs et plantes ornementales (non compris pépinières) plein air ou sous abri bas</t>
  </si>
  <si>
    <t>Fleurs et plantes ornementales (non compris pépinières) sous serre ou sous abri</t>
  </si>
  <si>
    <t xml:space="preserve">Plantes aromatiques, médicinales et condimentaires </t>
  </si>
  <si>
    <t>Arboriculture et baies</t>
  </si>
  <si>
    <t>Vignes pour vins de qualité (AOC et IGP)</t>
  </si>
  <si>
    <t>Vignes pour raisons de table</t>
  </si>
  <si>
    <t>Arbres de Noël</t>
  </si>
  <si>
    <t>Saliculture</t>
  </si>
  <si>
    <t>oeillet</t>
  </si>
  <si>
    <t>Nb truies</t>
  </si>
  <si>
    <t>Nb places</t>
  </si>
  <si>
    <t>Veaux de boucherie engraissement-batteries</t>
  </si>
  <si>
    <t>Nb vendus /an</t>
  </si>
  <si>
    <t xml:space="preserve">Poules pondeuses, en batterie ou au sol, pour la production d'œufs à consommer ou à couver en vue de la reproduction </t>
  </si>
  <si>
    <t xml:space="preserve">Poulets de chair, type export, standard ou production traditionnalle, poulettes démarrées </t>
  </si>
  <si>
    <t>Poulet label avec parcours et poulet fermier (m2)</t>
  </si>
  <si>
    <t>Poulet label avec parcours et poulet fermier (Nb/tête / an)</t>
  </si>
  <si>
    <t>Nb/an</t>
  </si>
  <si>
    <t>Pintades label en volière (m2)</t>
  </si>
  <si>
    <t>Pintades label en volière (Nb tête/an)</t>
  </si>
  <si>
    <t>Dindes fermières ou sous label avec parcours (m2)</t>
  </si>
  <si>
    <t>Dindes fermières ou sous label avec parcours (Nb tête/an)</t>
  </si>
  <si>
    <t>Dindes de noel</t>
  </si>
  <si>
    <t>Nb dindes</t>
  </si>
  <si>
    <t>Canards, élevage en claustration (m2)</t>
  </si>
  <si>
    <t>Canards, élevage en claustration (Nb têtes/an)</t>
  </si>
  <si>
    <t>Canards fermiers ou sous label avec parcours (m2)</t>
  </si>
  <si>
    <t>Canards fermiers ou sous label avec parcours (Nb têtes/an)</t>
  </si>
  <si>
    <t>Canards gavage et pré-gavage à foie gras</t>
  </si>
  <si>
    <t>Cailles, vendues vives</t>
  </si>
  <si>
    <t>Cailles, vendues mortes</t>
  </si>
  <si>
    <t>Nb couples présents</t>
  </si>
  <si>
    <t>Lapin de chair</t>
  </si>
  <si>
    <t>Nb cages mères</t>
  </si>
  <si>
    <t>Nb mères présentes</t>
  </si>
  <si>
    <t>Nb présents</t>
  </si>
  <si>
    <t>Nb en production</t>
  </si>
  <si>
    <t>Nb poules présentes</t>
  </si>
  <si>
    <t>Nb faisants vendus/an</t>
  </si>
  <si>
    <t>Nb couples</t>
  </si>
  <si>
    <t>Nb perdrix grises vendues/an</t>
  </si>
  <si>
    <t>Nb perdrix rouges vendues/an</t>
  </si>
  <si>
    <t>Nb cannes</t>
  </si>
  <si>
    <t>Nb d'animaux vendus/an</t>
  </si>
  <si>
    <t>Sanglier</t>
  </si>
  <si>
    <t>Nb laie</t>
  </si>
  <si>
    <t>Nb animaux vendus/an</t>
  </si>
  <si>
    <t>Nb cages femelle</t>
  </si>
  <si>
    <t>Nb femelles</t>
  </si>
  <si>
    <t>Truites, salmoniculture en bassins</t>
  </si>
  <si>
    <t>M² de bassin</t>
  </si>
  <si>
    <t>Nb ruches</t>
  </si>
  <si>
    <t>Nb d'équidé</t>
  </si>
  <si>
    <t>Nb femelles reproductrices</t>
  </si>
  <si>
    <t>Raisin de table</t>
  </si>
  <si>
    <t>Poulets de chair type export, standard ou production traditionnelle et poulettes démarrées</t>
  </si>
  <si>
    <t xml:space="preserve">Canards, élevage en claustration </t>
  </si>
  <si>
    <t>Canards, fermiers ou sous label avec parcours</t>
  </si>
  <si>
    <t>Oies foie gras</t>
  </si>
  <si>
    <t>Canards foie gras</t>
  </si>
  <si>
    <t>nb présent</t>
  </si>
  <si>
    <t>nb en production</t>
  </si>
  <si>
    <t>poules pésentes</t>
  </si>
  <si>
    <t>perdrix grises vendus/an</t>
  </si>
  <si>
    <t>perdrix rouges vendus/an</t>
  </si>
  <si>
    <t>équidés</t>
  </si>
  <si>
    <t xml:space="preserve">Chats et chiens </t>
  </si>
  <si>
    <t>femelles repro</t>
  </si>
  <si>
    <t>"Tableau des équivalences de production du SDREA de la Guadeloupe du 7 mai 2018
Pour application des dispositions de l'article L.333-2 du CRPM"</t>
  </si>
  <si>
    <t>Prairie</t>
  </si>
  <si>
    <t>Canne</t>
  </si>
  <si>
    <t>Verger</t>
  </si>
  <si>
    <t>Banane</t>
  </si>
  <si>
    <t>Vivier</t>
  </si>
  <si>
    <t>Melon</t>
  </si>
  <si>
    <t>Maraichage</t>
  </si>
  <si>
    <t>Ananas</t>
  </si>
  <si>
    <t>Fleurs</t>
  </si>
  <si>
    <t>"Tableau des équivalences de production du SDREA de la Réunion du 22 mars 2022
Pour application des dispositions de l'article L.333-2 du CRPM"</t>
  </si>
  <si>
    <t xml:space="preserve">Pomme de terre (y compris les primeurs et les plants) </t>
  </si>
  <si>
    <t>Légumes frais, melons, fraises, culture de plein champ (zone non irrigée)</t>
  </si>
  <si>
    <t>Légumes frais, melons, fraises culture marachère (zone irriguée)</t>
  </si>
  <si>
    <t>Légumes frais, melons, fraises, sous serre ou sous autre abri (accessible)</t>
  </si>
  <si>
    <t>Fleurs et plantes ornementales de plein air ou sous abri bas  (non accessible)</t>
  </si>
  <si>
    <t>Fleurs et plantes ornementales sous serre ou sous autre abri (accessible)</t>
  </si>
  <si>
    <t>Espèces fruitières d'origine tempérée</t>
  </si>
  <si>
    <t>Espèces frutières d'origine subtropicale</t>
  </si>
  <si>
    <t>Agrumes</t>
  </si>
  <si>
    <t>Vignes (raisin table)</t>
  </si>
  <si>
    <t>Cult permanentes sous serres</t>
  </si>
  <si>
    <t>Equidés</t>
  </si>
  <si>
    <t>Tête</t>
  </si>
  <si>
    <t>Vaches laitières</t>
  </si>
  <si>
    <t>Autre vaches (bovin naisseur)</t>
  </si>
  <si>
    <t>Autres vaches (bovin engraisseur)</t>
  </si>
  <si>
    <t>Brebis</t>
  </si>
  <si>
    <t>Chèvres</t>
  </si>
  <si>
    <t>Truies reproductrices de 50kg ou plus (Naisseur engraisseur)</t>
  </si>
  <si>
    <t>Autres porcins (engraisseur)</t>
  </si>
  <si>
    <t>Autres volailles</t>
  </si>
  <si>
    <t>Dindes</t>
  </si>
  <si>
    <t>Oies</t>
  </si>
  <si>
    <t>Volailles - autres</t>
  </si>
  <si>
    <t>Cage mère</t>
  </si>
  <si>
    <t>Ruche</t>
  </si>
  <si>
    <t>Livraison de raisins</t>
  </si>
  <si>
    <t>Surface non comptabilisable (surface en bois et forêt au cadastre (voir ci-contre))</t>
  </si>
  <si>
    <t>Vigne IGP ou AOP niveau 1 (voir ci-contre)</t>
  </si>
  <si>
    <t>Vigne AOP niveau 2 (voir ci-contre)</t>
  </si>
  <si>
    <t>Vigne AOP niveau 3 (voir ci-contre)</t>
  </si>
  <si>
    <t>Vigne AOP niveau 4 (voir ci-contre)</t>
  </si>
  <si>
    <t>Vignes à raison de cuve à vin AOP Groupe 1 (voir-ci-contre)</t>
  </si>
  <si>
    <t>Vignes à raison de cuve à vin AOP Groupe 2  (voir-ci-contre)</t>
  </si>
  <si>
    <t>Vignes à raison de cuve à vin AOP Groupe 3  (voir-ci-contre)</t>
  </si>
  <si>
    <t>Vignes à raison de cuve à vin AOP Groupe 4  (voir-ci-contre)</t>
  </si>
  <si>
    <t>Petites régions agricoles "Montagne Vosgienne" -&gt; voir liste des communes</t>
  </si>
  <si>
    <t>Zone 1, 2 4 6 du SDREA -&gt; voir liste des communes</t>
  </si>
  <si>
    <t>Zone 1 -&gt; voir liste des communes</t>
  </si>
  <si>
    <t>Zone 2 -&gt; voir liste des communes</t>
  </si>
  <si>
    <t>Zone 3 -&gt; voir liste des communes</t>
  </si>
  <si>
    <t xml:space="preserve">Zone 3 et 5 du SDREA -&gt; voir liste des communes </t>
  </si>
  <si>
    <r>
      <t xml:space="preserve">Verger fruits charnus, de petits fruits, de noyers </t>
    </r>
    <r>
      <rPr>
        <sz val="11"/>
        <color theme="1"/>
        <rFont val="Calibri"/>
        <family val="2"/>
        <scheme val="minor"/>
      </rPr>
      <t xml:space="preserve">et vigne à raison de table </t>
    </r>
  </si>
  <si>
    <t>Zonages</t>
  </si>
  <si>
    <t>Régions</t>
  </si>
  <si>
    <t>Tubercule</t>
  </si>
  <si>
    <t>Cultures maraichères sous abri</t>
  </si>
  <si>
    <t>Arboriculture fruitière (hors agrume)</t>
  </si>
  <si>
    <t>Arboriculture fruitière (agrume)</t>
  </si>
  <si>
    <t>Canne à sucre</t>
  </si>
  <si>
    <t>Fleurs et plantes ornementales</t>
  </si>
  <si>
    <t>Elevage porcin (verrats ou truies reproductrices)</t>
  </si>
  <si>
    <t>Elevage avicole (poulets de chair, poules pondeuses, coqs, coquelets, dindes)</t>
  </si>
  <si>
    <t>Surface non pondérée (céréales, oléoprotéagineux, SCOP, jachères)</t>
  </si>
  <si>
    <t>Région naturelle 1 SDREA - département complet de l'ALLIER (03)</t>
  </si>
  <si>
    <t xml:space="preserve">VIN DE FRANCE </t>
  </si>
  <si>
    <t>Aviculture (volailles)</t>
  </si>
  <si>
    <t>m2 de poulailler</t>
  </si>
  <si>
    <t>ha destiné</t>
  </si>
  <si>
    <t>nb de ruche</t>
  </si>
  <si>
    <t>Elevage équin (chevaux et ânes)</t>
  </si>
  <si>
    <t>Apiculture (abeilles AOP ou non)</t>
  </si>
  <si>
    <t>Vignes</t>
  </si>
  <si>
    <t>Arbres de Noël et truffières</t>
  </si>
  <si>
    <t>https://draaf.auvergne-rhone-alpes.agriculture.gouv.fr/IMG/pdf/sdrea_aura_30092022.pdf</t>
  </si>
  <si>
    <t>BOURGOGNE (CREMANT)</t>
  </si>
  <si>
    <t>Région naturelle 2 SDREA (régions agricole de "Monts du lyonnais et "Monts du Jarez et bassin houiller stéphanois") -&gt; voir liste des communes (https://draaf.auvergne-rhone-alpes.agriculture.gouv.fr/IMG/pdf/sdrea_aura_30092022.pdf)</t>
  </si>
  <si>
    <t>Arrêté n°23-116 du 9 mai 2023 fixant le seuil d'agrandissement significatif prévu à l'article L.333-2 du CRPM région Auvergne-Rhone-Alpes</t>
  </si>
  <si>
    <t>Arrêté n°DRAAF/SREA-2023-05 du 24 février 2023 fixant le seuil d'agrandissement significatif de la région Bourgogne-Franche Comté prévu à l'article L.333-2 du CRPM</t>
  </si>
  <si>
    <t>Arrêté du 17 févirer 2023 fixant le seuil d'agrandissement significatif, région Bretagne</t>
  </si>
  <si>
    <t>Arrêté n°23.039 en date du 22 février 2023 fixant le seuil d'agrandissement significatif mentionnée à l'article L.333-2 du CRPM, région Centre Val de Loire</t>
  </si>
  <si>
    <t>Arrêté n°R20-2023-02-2700001 du 27 février 2023  fixant le seuil d'agrandissement significatif prévu à l'article L.333-2 du CRPM, région Corse</t>
  </si>
  <si>
    <t>Arrêté n°2°23/264 du 19 juin 2023 portant modification de l'arrêté n°2023/087 du 20/02/2023 fixant le seuil d'agrandissement significatif prévu à l'article L.333-2 du CRPM, région Grand Est</t>
  </si>
  <si>
    <t>Arrêté du 27 février 2023 fixant le seuil d'agrandissement significatif prévu à l'article L.333-2 du CRPM, région Hauts de France</t>
  </si>
  <si>
    <r>
      <t>"Tableau des équivalences de production du SDREA GRAND EST du 19 novembr</t>
    </r>
    <r>
      <rPr>
        <sz val="12"/>
        <rFont val="Calibri"/>
        <family val="2"/>
        <scheme val="minor"/>
      </rPr>
      <t>e 2021"</t>
    </r>
    <r>
      <rPr>
        <b/>
        <sz val="12"/>
        <color theme="1"/>
        <rFont val="Calibri"/>
        <family val="2"/>
        <scheme val="minor"/>
      </rPr>
      <t xml:space="preserve">
Pour application des dispositions de l'article L.333-2 du CRPM"</t>
    </r>
  </si>
  <si>
    <t>"Tableau des équivalences de production du SDREA de la Martinique du 1 octobre 2025"
Pour application des dispositions de l'article L.333-2 du CRPM"</t>
  </si>
  <si>
    <t>Arrêté du 1er février 2023 fixant le seuil d'agrandissement significatif  prévu à l'article L.333-2 du CRPM, région Ile de France</t>
  </si>
  <si>
    <t>Arrêté du 22 juillet 2024 fixant le seuil d'agrandissement significatif prévu à l'article L.333-2 du CRPM, région Nouvelle Aquitaine</t>
  </si>
  <si>
    <t>Arrêté du 1 février 2023 fixant le seuil d'agrandissement significatif prévu à l'article L.333-2 du CRPM, région Normandie</t>
  </si>
  <si>
    <t>Arrêté du 31 janvier 2023 fixant le seuil d'agrandissement significatif dans le cadre de la procédure d'autorisation préalable à la prise de participation dans des sociétés possédant ou exploitant du foncier agricole (Occitanie)</t>
  </si>
  <si>
    <t>Arrêté n°2023/DRAAF/133 du 23 février 2023 fixant le seuil d'agrandissement significatif  prévu à l'article L.333-2 du CRPM pour les Pays de la Loire</t>
  </si>
  <si>
    <t>Arrêté du 13 février 2023 fixant le seuil d'agrandissement significatif prévu à l'article L.333-2 du CRPM, région Provence Alpes Côté d'Azur</t>
  </si>
  <si>
    <t>Arrêté DAAF/STARD du 1 mars 2023 portant sur la fixation du seuil d'agrandissement significatif prévu à l'article L.333-2 du CRPM, région Guadeloupe</t>
  </si>
  <si>
    <t>Arrêté n°456 du 1 mars 2023 fixant le seuil d'agrandissement significatif prévu à l'article L.333-2 du CRPM, région DE LA REUNION</t>
  </si>
  <si>
    <t>Arrêté du 2 décembre 2025 modifiant l'arrêté du 28 février 2023 portant fixation du seuil d'agrandissement significatif prévu à l'article L.333-2 du CRPM, région Martinique</t>
  </si>
  <si>
    <t xml:space="preserve">Surfaces du seuil d'agrandissement significatif </t>
  </si>
  <si>
    <t>"Tableau des équivalences de production du SDREA Provence Alpes Cote d'Azur du 15 décembre 2025"
Pour application des dispositions de l'article L.333-2 du CRPM"</t>
  </si>
  <si>
    <t>Grandes cultures et polyélevage (céréales, oléoprotéaginaux, cultures industrielles, semences, riz et jachères)</t>
  </si>
  <si>
    <r>
      <t xml:space="preserve">Lavande, lavandin, sauge </t>
    </r>
    <r>
      <rPr>
        <b/>
        <sz val="11"/>
        <color theme="1"/>
        <rFont val="Calibri"/>
        <family val="2"/>
        <scheme val="minor"/>
      </rPr>
      <t>sec (non irrigable)</t>
    </r>
  </si>
  <si>
    <r>
      <t>Lavande, lavandin, sauge</t>
    </r>
    <r>
      <rPr>
        <b/>
        <sz val="11"/>
        <color theme="1"/>
        <rFont val="Calibri"/>
        <family val="2"/>
        <scheme val="minor"/>
      </rPr>
      <t xml:space="preserve"> irrigable</t>
    </r>
  </si>
  <si>
    <t>Tabac, Chanvre, Houblon</t>
  </si>
  <si>
    <t>Prairie zone AOC foin de Crau</t>
  </si>
  <si>
    <r>
      <t xml:space="preserve">Prairies permanente, temporaire ou artificielle (Hors AOC foin de Crau) </t>
    </r>
    <r>
      <rPr>
        <b/>
        <sz val="11"/>
        <color theme="1"/>
        <rFont val="Calibri"/>
        <family val="2"/>
        <scheme val="minor"/>
      </rPr>
      <t>sec (non irrigable)</t>
    </r>
  </si>
  <si>
    <r>
      <t>Prairies permanente, temporaire ou artificielle (Hors AOC foin de Crau)</t>
    </r>
    <r>
      <rPr>
        <b/>
        <sz val="11"/>
        <color theme="1"/>
        <rFont val="Calibri"/>
        <family val="2"/>
        <scheme val="minor"/>
      </rPr>
      <t xml:space="preserve"> irrigable</t>
    </r>
  </si>
  <si>
    <t>Parcours ou Estive individuels</t>
  </si>
  <si>
    <t xml:space="preserve">A calculer manuellement </t>
  </si>
  <si>
    <t>0,5 x CDPB</t>
  </si>
  <si>
    <t xml:space="preserve">CDPB : coefficient de surface admnisible pour les droits à paiement de base (DPB) permettant de déterminer la surface admnisible (tenant compte du prorata de la zone de densité homogène ZDH) du registre parcellaire graphique télépac pour les DPB soit : </t>
  </si>
  <si>
    <t>Parcours ou Estive Collectifs</t>
  </si>
  <si>
    <t xml:space="preserve">ha </t>
  </si>
  <si>
    <t>0,5 x CDPB x A</t>
  </si>
  <si>
    <t>Fruits à coque(s) (noix, amandes, noisettes, pistaches…)</t>
  </si>
  <si>
    <r>
      <t xml:space="preserve">Oléiculture et trufficulture </t>
    </r>
    <r>
      <rPr>
        <b/>
        <sz val="11"/>
        <color theme="1"/>
        <rFont val="Calibri"/>
        <family val="2"/>
        <scheme val="minor"/>
      </rPr>
      <t>sec (non irrigable)</t>
    </r>
  </si>
  <si>
    <r>
      <t>Oléiculture et trufficulture</t>
    </r>
    <r>
      <rPr>
        <b/>
        <sz val="11"/>
        <color theme="1"/>
        <rFont val="Calibri"/>
        <family val="2"/>
        <scheme val="minor"/>
      </rPr>
      <t xml:space="preserve"> Irrigable</t>
    </r>
  </si>
  <si>
    <t>Grenade</t>
  </si>
  <si>
    <t>Baies et petits fruits rouges plein air (hors fraise)</t>
  </si>
  <si>
    <t>Baies et petits fruits rouges sous abri (hors fraise)</t>
  </si>
  <si>
    <t>Cultures légumières de plein champs autres (légumes, melon, etc…)</t>
  </si>
  <si>
    <t>Rose de mai et Jasmin</t>
  </si>
  <si>
    <t>Horticulture de plein air ou abri bas</t>
  </si>
  <si>
    <t>Horticulture sous serre ou abri haut</t>
  </si>
  <si>
    <t>Pépinières (ornement et forestière) hors serre</t>
  </si>
  <si>
    <t>Pépinières (ornement, fruitière) sous serre</t>
  </si>
  <si>
    <t>Pépinières (ornement, fruitière) vignes mères</t>
  </si>
  <si>
    <t>Autres pépinières viticoles, arboricoles, plantes à parfum, aromatiques et médicinales (PPAM) (dont greffes soudées)</t>
  </si>
  <si>
    <t>Viticulture AOP Groupe 1 (Chateauneuf du Pape, Gigondas, Bellet)</t>
  </si>
  <si>
    <t>Viticulture AOP Groupe 2 (Vacqueyras, Bandol, Cassis, Les Baux, Palette)</t>
  </si>
  <si>
    <t>Viticulture AOP Groupe 4 (Ventoux, Luberon, Côtes du Rhône, Côtes du Rhône Village avec ou sans nom de commune, Pierrevert, Côteaux d'Aix-en-Provence, Côteaux Varrois et AOP hors groupes 1, 2 et 3)</t>
  </si>
  <si>
    <t>Vin IG ou sans IG</t>
  </si>
  <si>
    <t>Poules pondeuses, en batterie ou au sol, pour la production d'œufs à consommer ou à couver en vue de la reproduction</t>
  </si>
  <si>
    <t>couples vendus/an</t>
  </si>
  <si>
    <t>Activités équestre  considérées comme activités agricoles</t>
  </si>
  <si>
    <r>
      <t xml:space="preserve">Plantes à parfum, aromatiques et médicinales (PPAM) de plein air ou abri bas </t>
    </r>
    <r>
      <rPr>
        <b/>
        <sz val="11"/>
        <color theme="1"/>
        <rFont val="Calibri"/>
        <family val="2"/>
        <scheme val="minor"/>
      </rPr>
      <t>(hors Safran)</t>
    </r>
  </si>
  <si>
    <r>
      <t>Plantes à parfum, aromatiques et médicinales (PPAM) de plein air ou abri bas</t>
    </r>
    <r>
      <rPr>
        <b/>
        <sz val="11"/>
        <color theme="1"/>
        <rFont val="Calibri"/>
        <family val="2"/>
        <scheme val="minor"/>
      </rPr>
      <t xml:space="preserve"> : SAFRAN </t>
    </r>
  </si>
  <si>
    <t>Plantes à parfum, aromatiques et médicinales (PPAM) pérennes, n’entrant pas dans une rotation (Thym, Origan …)</t>
  </si>
  <si>
    <r>
      <t xml:space="preserve">Cultures légumières de plein champs à forte valeur ajoutée : </t>
    </r>
    <r>
      <rPr>
        <b/>
        <sz val="11"/>
        <color theme="1"/>
        <rFont val="Calibri"/>
        <family val="2"/>
        <scheme val="minor"/>
      </rPr>
      <t>asperges et fraises uniquement</t>
    </r>
  </si>
  <si>
    <t>Cultures maraîchères de plein air ou abri bas (hors PPAM)</t>
  </si>
  <si>
    <t xml:space="preserve">Culture maraîchères et Plantes à parfum, aromatiques et médicinales (PPAM) sous serre ou abri haut </t>
  </si>
  <si>
    <t>Viticulture AOP Groupe 3 (Beaumes de Venise, Rasteau, Cairanne, Côtes de Provence)</t>
  </si>
  <si>
    <t>Fruit à pépins, fruits à noyaux, canne de Provence, mimosa, eucalyptus, autres productions (hors oléiculture, trufficulture et grenade)</t>
  </si>
  <si>
    <t xml:space="preserve">Références textuelles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</si>
</sst>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quot; ha&quot;"/>
    <numFmt numFmtId="165" formatCode="0.0&quot; ha&quot;"/>
    <numFmt numFmtId="166" formatCode="0.0000"/>
    <numFmt numFmtId="167" formatCode="0.000000"/>
  </numFmts>
  <fonts count="8"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sz val="12"/>
      <name val="Calibri"/>
      <family val="2"/>
      <scheme val="minor"/>
    </font>
    <font>
      <b/>
      <sz val="13"/>
      <color theme="1"/>
      <name val="Calibri"/>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
      <patternFill patternType="solid">
        <fgColor rgb="FFD9E1F2"/>
        <bgColor indexed="64"/>
      </patternFill>
    </fill>
    <fill>
      <patternFill patternType="solid">
        <fgColor theme="8" tint="0.79998168889431442"/>
        <bgColor indexed="64"/>
      </patternFill>
    </fill>
    <fill>
      <patternFill patternType="solid">
        <fgColor theme="6"/>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2"/>
        <bgColor indexed="64"/>
      </patternFill>
    </fill>
    <fill>
      <patternFill patternType="solid">
        <fgColor theme="4" tint="0.79998168889431442"/>
        <bgColor indexed="64"/>
      </patternFill>
    </fill>
    <fill>
      <patternFill patternType="solid">
        <fgColor theme="1"/>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theme="1"/>
      </left>
      <right/>
      <top/>
      <bottom/>
      <diagonal/>
    </border>
    <border>
      <left/>
      <right style="thin">
        <color theme="1"/>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style="thin">
        <color indexed="64"/>
      </left>
      <right/>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rgb="FF000000"/>
      </left>
      <right/>
      <top style="thick">
        <color indexed="64"/>
      </top>
      <bottom style="thin">
        <color rgb="FF000000"/>
      </bottom>
      <diagonal/>
    </border>
    <border>
      <left style="thin">
        <color rgb="FF000000"/>
      </left>
      <right style="thin">
        <color rgb="FF000000"/>
      </right>
      <top style="thick">
        <color indexed="64"/>
      </top>
      <bottom style="thin">
        <color rgb="FF000000"/>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rgb="FF000000"/>
      </right>
      <top style="thin">
        <color rgb="FF000000"/>
      </top>
      <bottom style="medium">
        <color indexed="64"/>
      </bottom>
      <diagonal/>
    </border>
    <border>
      <left/>
      <right style="thin">
        <color rgb="FF000000"/>
      </right>
      <top/>
      <bottom style="thin">
        <color rgb="FF000000"/>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style="thin">
        <color rgb="FF000000"/>
      </right>
      <top style="medium">
        <color indexed="64"/>
      </top>
      <bottom style="thin">
        <color rgb="FF000000"/>
      </bottom>
      <diagonal/>
    </border>
    <border>
      <left style="thin">
        <color rgb="FF000000"/>
      </left>
      <right style="thin">
        <color rgb="FF000000"/>
      </right>
      <top style="thin">
        <color indexed="64"/>
      </top>
      <bottom style="medium">
        <color indexed="64"/>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indexed="64"/>
      </bottom>
      <diagonal/>
    </border>
    <border>
      <left style="medium">
        <color indexed="64"/>
      </left>
      <right style="thin">
        <color indexed="64"/>
      </right>
      <top style="medium">
        <color indexed="64"/>
      </top>
      <bottom/>
      <diagonal/>
    </border>
    <border>
      <left style="thin">
        <color rgb="FF000000"/>
      </left>
      <right style="thin">
        <color rgb="FF000000"/>
      </right>
      <top style="medium">
        <color indexed="64"/>
      </top>
      <bottom style="thin">
        <color rgb="FF000000"/>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thin">
        <color indexed="64"/>
      </right>
      <top style="thin">
        <color rgb="FF000000"/>
      </top>
      <bottom style="thin">
        <color indexed="64"/>
      </bottom>
      <diagonal/>
    </border>
    <border>
      <left/>
      <right style="thin">
        <color rgb="FF000000"/>
      </right>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indexed="64"/>
      </top>
      <bottom style="medium">
        <color indexed="64"/>
      </bottom>
      <diagonal/>
    </border>
    <border>
      <left style="thin">
        <color indexed="64"/>
      </left>
      <right style="thin">
        <color rgb="FF000000"/>
      </right>
      <top style="thin">
        <color indexed="64"/>
      </top>
      <bottom/>
      <diagonal/>
    </border>
    <border>
      <left style="thin">
        <color rgb="FF000000"/>
      </left>
      <right/>
      <top/>
      <bottom style="medium">
        <color indexed="64"/>
      </bottom>
      <diagonal/>
    </border>
    <border>
      <left style="thin">
        <color indexed="64"/>
      </left>
      <right/>
      <top style="medium">
        <color indexed="64"/>
      </top>
      <bottom style="thin">
        <color indexed="64"/>
      </bottom>
      <diagonal/>
    </border>
    <border>
      <left/>
      <right style="thin">
        <color rgb="FF000000"/>
      </right>
      <top style="thin">
        <color indexed="64"/>
      </top>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rgb="FF000000"/>
      </left>
      <right/>
      <top style="medium">
        <color indexed="64"/>
      </top>
      <bottom style="thin">
        <color rgb="FF000000"/>
      </bottom>
      <diagonal/>
    </border>
    <border>
      <left style="thin">
        <color rgb="FF000000"/>
      </left>
      <right style="thin">
        <color rgb="FF000000"/>
      </right>
      <top/>
      <bottom/>
      <diagonal/>
    </border>
    <border>
      <left style="thin">
        <color rgb="FF000000"/>
      </left>
      <right/>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302">
    <xf numFmtId="0" fontId="0" fillId="0" borderId="0" xfId="0"/>
    <xf numFmtId="0" fontId="0" fillId="0" borderId="1" xfId="0" applyBorder="1" applyAlignment="1">
      <alignment horizontal="center"/>
    </xf>
    <xf numFmtId="0" fontId="0" fillId="0" borderId="5" xfId="0" applyBorder="1" applyAlignment="1">
      <alignment horizontal="center"/>
    </xf>
    <xf numFmtId="0" fontId="0" fillId="0" borderId="1" xfId="0" applyBorder="1"/>
    <xf numFmtId="0" fontId="0" fillId="4" borderId="1" xfId="0" applyFill="1" applyBorder="1"/>
    <xf numFmtId="0" fontId="0" fillId="4" borderId="0" xfId="0" applyFill="1"/>
    <xf numFmtId="0" fontId="0" fillId="0" borderId="8" xfId="0" applyBorder="1"/>
    <xf numFmtId="0" fontId="0" fillId="0" borderId="0" xfId="0" applyAlignment="1">
      <alignment horizontal="center"/>
    </xf>
    <xf numFmtId="0" fontId="0" fillId="4" borderId="15" xfId="0" applyFill="1" applyBorder="1"/>
    <xf numFmtId="0" fontId="0" fillId="4" borderId="16" xfId="0" applyFill="1" applyBorder="1"/>
    <xf numFmtId="0" fontId="0" fillId="0" borderId="17" xfId="0" applyBorder="1"/>
    <xf numFmtId="0" fontId="1" fillId="3" borderId="8" xfId="0" applyFont="1" applyFill="1" applyBorder="1" applyAlignment="1">
      <alignment horizontal="center"/>
    </xf>
    <xf numFmtId="0" fontId="0" fillId="0" borderId="17" xfId="0" applyBorder="1" applyAlignment="1">
      <alignment horizontal="center"/>
    </xf>
    <xf numFmtId="0" fontId="1" fillId="3" borderId="8" xfId="0" applyFont="1" applyFill="1" applyBorder="1" applyAlignment="1">
      <alignment horizontal="center" wrapText="1"/>
    </xf>
    <xf numFmtId="0" fontId="3" fillId="0" borderId="0" xfId="0" applyFont="1"/>
    <xf numFmtId="0" fontId="0" fillId="0" borderId="19" xfId="0" applyBorder="1" applyAlignment="1">
      <alignment horizontal="center"/>
    </xf>
    <xf numFmtId="0" fontId="0" fillId="5" borderId="17" xfId="0" applyFill="1" applyBorder="1"/>
    <xf numFmtId="166" fontId="0" fillId="5" borderId="17" xfId="0" applyNumberFormat="1" applyFill="1" applyBorder="1"/>
    <xf numFmtId="0" fontId="0" fillId="6" borderId="1" xfId="0" applyFill="1" applyBorder="1" applyAlignment="1">
      <alignment horizontal="center"/>
    </xf>
    <xf numFmtId="0" fontId="0" fillId="6" borderId="17" xfId="0" applyFill="1" applyBorder="1" applyAlignment="1">
      <alignment horizontal="center"/>
    </xf>
    <xf numFmtId="0" fontId="0" fillId="6" borderId="19" xfId="0" applyFill="1" applyBorder="1" applyAlignment="1">
      <alignment horizontal="center"/>
    </xf>
    <xf numFmtId="166" fontId="0" fillId="6" borderId="19" xfId="0" applyNumberFormat="1" applyFill="1" applyBorder="1" applyAlignment="1">
      <alignment horizontal="center"/>
    </xf>
    <xf numFmtId="0" fontId="0" fillId="6" borderId="20" xfId="0" applyFill="1" applyBorder="1" applyAlignment="1">
      <alignment horizontal="center"/>
    </xf>
    <xf numFmtId="0" fontId="0" fillId="0" borderId="21" xfId="0" applyBorder="1"/>
    <xf numFmtId="0" fontId="0" fillId="6" borderId="23" xfId="0" applyFill="1" applyBorder="1" applyAlignment="1">
      <alignment horizontal="center"/>
    </xf>
    <xf numFmtId="0" fontId="0" fillId="6" borderId="22" xfId="0" applyFill="1" applyBorder="1" applyAlignment="1">
      <alignment horizontal="center"/>
    </xf>
    <xf numFmtId="0" fontId="0" fillId="6" borderId="8" xfId="0" applyFill="1" applyBorder="1" applyAlignment="1">
      <alignment horizontal="center"/>
    </xf>
    <xf numFmtId="0" fontId="0" fillId="6" borderId="15" xfId="0" applyFill="1" applyBorder="1" applyAlignment="1">
      <alignment horizontal="center"/>
    </xf>
    <xf numFmtId="0" fontId="0" fillId="4" borderId="2" xfId="0" applyFill="1" applyBorder="1"/>
    <xf numFmtId="0" fontId="0" fillId="4" borderId="24" xfId="0" applyFill="1" applyBorder="1"/>
    <xf numFmtId="0" fontId="1" fillId="0" borderId="0" xfId="0" applyFont="1" applyAlignment="1">
      <alignment horizontal="center"/>
    </xf>
    <xf numFmtId="0" fontId="1" fillId="0" borderId="0" xfId="0" applyFont="1" applyAlignment="1">
      <alignment horizontal="center" wrapText="1"/>
    </xf>
    <xf numFmtId="0" fontId="0" fillId="0" borderId="20" xfId="0" applyBorder="1" applyAlignment="1">
      <alignment horizontal="center"/>
    </xf>
    <xf numFmtId="0" fontId="0" fillId="4" borderId="28" xfId="0" applyFill="1" applyBorder="1"/>
    <xf numFmtId="0" fontId="0" fillId="4" borderId="1" xfId="0" applyFill="1" applyBorder="1" applyAlignment="1">
      <alignment horizontal="left" vertical="center"/>
    </xf>
    <xf numFmtId="0" fontId="0" fillId="4" borderId="1" xfId="0" applyFill="1" applyBorder="1" applyAlignment="1">
      <alignment wrapText="1"/>
    </xf>
    <xf numFmtId="0" fontId="0" fillId="0" borderId="23" xfId="0" applyBorder="1" applyAlignment="1">
      <alignment horizontal="center"/>
    </xf>
    <xf numFmtId="0" fontId="0" fillId="0" borderId="3" xfId="0" applyBorder="1"/>
    <xf numFmtId="0" fontId="0" fillId="0" borderId="29" xfId="0" applyBorder="1"/>
    <xf numFmtId="0" fontId="0" fillId="0" borderId="1" xfId="0" applyBorder="1" applyAlignment="1">
      <alignment wrapText="1"/>
    </xf>
    <xf numFmtId="0" fontId="0" fillId="6" borderId="17" xfId="0" applyFill="1" applyBorder="1" applyAlignment="1">
      <alignment horizontal="center" wrapText="1"/>
    </xf>
    <xf numFmtId="0" fontId="0" fillId="7" borderId="17" xfId="0" applyFill="1" applyBorder="1"/>
    <xf numFmtId="0" fontId="0" fillId="7" borderId="17" xfId="0" applyFill="1" applyBorder="1" applyAlignment="1">
      <alignment horizontal="center"/>
    </xf>
    <xf numFmtId="0" fontId="0" fillId="7" borderId="19" xfId="0" applyFill="1" applyBorder="1" applyAlignment="1">
      <alignment horizontal="center"/>
    </xf>
    <xf numFmtId="0" fontId="0" fillId="7" borderId="1" xfId="0" applyFill="1" applyBorder="1" applyAlignment="1">
      <alignment horizontal="center"/>
    </xf>
    <xf numFmtId="0" fontId="0" fillId="7" borderId="0" xfId="0" applyFill="1"/>
    <xf numFmtId="0" fontId="0" fillId="0" borderId="1" xfId="0" applyBorder="1" applyAlignment="1">
      <alignment horizontal="left" vertical="center"/>
    </xf>
    <xf numFmtId="0" fontId="0" fillId="0" borderId="29" xfId="0" applyBorder="1" applyAlignment="1">
      <alignment horizontal="center" vertical="center"/>
    </xf>
    <xf numFmtId="0" fontId="0" fillId="0" borderId="1" xfId="0" applyBorder="1" applyAlignment="1">
      <alignment horizontal="center" vertical="center"/>
    </xf>
    <xf numFmtId="3" fontId="0" fillId="0" borderId="20" xfId="0" applyNumberFormat="1" applyBorder="1" applyAlignment="1">
      <alignment horizontal="center"/>
    </xf>
    <xf numFmtId="0" fontId="0" fillId="0" borderId="21"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3" fillId="0" borderId="1" xfId="0" applyFont="1" applyBorder="1"/>
    <xf numFmtId="0" fontId="1" fillId="8" borderId="1" xfId="0" applyFont="1" applyFill="1" applyBorder="1" applyAlignment="1">
      <alignment horizontal="center"/>
    </xf>
    <xf numFmtId="0" fontId="1" fillId="3" borderId="8" xfId="0" applyFont="1" applyFill="1" applyBorder="1" applyAlignment="1">
      <alignment horizontal="center" vertical="center" wrapText="1"/>
    </xf>
    <xf numFmtId="0" fontId="0" fillId="9" borderId="8" xfId="0" applyFill="1" applyBorder="1"/>
    <xf numFmtId="0" fontId="0" fillId="9" borderId="1" xfId="0" applyFill="1" applyBorder="1"/>
    <xf numFmtId="0" fontId="0" fillId="9" borderId="8" xfId="0" applyFill="1" applyBorder="1" applyAlignment="1">
      <alignment horizontal="center"/>
    </xf>
    <xf numFmtId="0" fontId="0" fillId="9" borderId="23" xfId="0" applyFill="1" applyBorder="1" applyAlignment="1">
      <alignment horizontal="center"/>
    </xf>
    <xf numFmtId="0" fontId="1" fillId="0" borderId="0" xfId="0" applyFont="1"/>
    <xf numFmtId="0" fontId="0" fillId="9" borderId="24" xfId="0" applyFill="1" applyBorder="1"/>
    <xf numFmtId="0" fontId="0" fillId="9" borderId="1" xfId="0" applyFill="1" applyBorder="1" applyAlignment="1">
      <alignment horizontal="center"/>
    </xf>
    <xf numFmtId="0" fontId="0" fillId="0" borderId="1" xfId="0" applyBorder="1" applyAlignment="1">
      <alignment horizontal="left" wrapText="1"/>
    </xf>
    <xf numFmtId="0" fontId="0" fillId="6" borderId="2" xfId="0" applyFill="1" applyBorder="1" applyAlignment="1">
      <alignment horizontal="center"/>
    </xf>
    <xf numFmtId="0" fontId="0" fillId="0" borderId="31" xfId="0" applyBorder="1" applyAlignment="1">
      <alignment vertical="center"/>
    </xf>
    <xf numFmtId="0" fontId="0" fillId="0" borderId="8" xfId="0" applyBorder="1" applyAlignment="1">
      <alignment horizontal="center" vertical="center"/>
    </xf>
    <xf numFmtId="166" fontId="0" fillId="6" borderId="1" xfId="0" applyNumberFormat="1" applyFill="1" applyBorder="1" applyAlignment="1">
      <alignment horizontal="center"/>
    </xf>
    <xf numFmtId="0" fontId="0" fillId="0" borderId="31" xfId="0" applyBorder="1" applyAlignment="1">
      <alignment horizontal="center" vertical="center"/>
    </xf>
    <xf numFmtId="0" fontId="0" fillId="6" borderId="34" xfId="0" applyFill="1" applyBorder="1" applyAlignment="1">
      <alignment horizontal="center"/>
    </xf>
    <xf numFmtId="0" fontId="0" fillId="6" borderId="31" xfId="0" applyFill="1" applyBorder="1" applyAlignment="1">
      <alignment horizontal="center"/>
    </xf>
    <xf numFmtId="0" fontId="0" fillId="0" borderId="30" xfId="0" applyBorder="1"/>
    <xf numFmtId="0" fontId="0" fillId="9" borderId="17" xfId="0" applyFill="1" applyBorder="1"/>
    <xf numFmtId="0" fontId="0" fillId="9" borderId="17" xfId="0" applyFill="1" applyBorder="1" applyAlignment="1">
      <alignment horizontal="center"/>
    </xf>
    <xf numFmtId="0" fontId="0" fillId="9" borderId="19" xfId="0" applyFill="1" applyBorder="1" applyAlignment="1">
      <alignment horizontal="center"/>
    </xf>
    <xf numFmtId="0" fontId="3" fillId="4" borderId="0" xfId="0" applyFont="1" applyFill="1"/>
    <xf numFmtId="0" fontId="0" fillId="5" borderId="19" xfId="0" applyFill="1" applyBorder="1"/>
    <xf numFmtId="0" fontId="0" fillId="5" borderId="17" xfId="0" applyFill="1" applyBorder="1" applyAlignment="1">
      <alignment horizontal="center"/>
    </xf>
    <xf numFmtId="166" fontId="0" fillId="5" borderId="17" xfId="0" applyNumberFormat="1" applyFill="1" applyBorder="1" applyAlignment="1">
      <alignment horizontal="center"/>
    </xf>
    <xf numFmtId="0" fontId="0" fillId="5" borderId="21" xfId="0" applyFill="1" applyBorder="1" applyAlignment="1">
      <alignment horizontal="center"/>
    </xf>
    <xf numFmtId="0" fontId="0" fillId="5" borderId="1" xfId="0" applyFill="1" applyBorder="1" applyAlignment="1">
      <alignment horizontal="center"/>
    </xf>
    <xf numFmtId="0" fontId="0" fillId="0" borderId="17" xfId="0" applyBorder="1" applyAlignment="1">
      <alignment horizontal="center" vertical="center"/>
    </xf>
    <xf numFmtId="0" fontId="0" fillId="0" borderId="0" xfId="0" applyAlignment="1">
      <alignment horizontal="center" vertical="center"/>
    </xf>
    <xf numFmtId="0" fontId="0" fillId="0" borderId="8" xfId="0" applyBorder="1" applyAlignment="1">
      <alignment wrapText="1"/>
    </xf>
    <xf numFmtId="0" fontId="0" fillId="6" borderId="21" xfId="0" applyFill="1" applyBorder="1" applyAlignment="1">
      <alignment horizontal="center"/>
    </xf>
    <xf numFmtId="0" fontId="0" fillId="0" borderId="35" xfId="0" applyBorder="1" applyAlignment="1">
      <alignment wrapText="1"/>
    </xf>
    <xf numFmtId="0" fontId="0" fillId="0" borderId="36" xfId="0" applyBorder="1"/>
    <xf numFmtId="0" fontId="0" fillId="6" borderId="38" xfId="0" applyFill="1" applyBorder="1" applyAlignment="1">
      <alignment horizontal="center"/>
    </xf>
    <xf numFmtId="0" fontId="0" fillId="0" borderId="31" xfId="0" applyBorder="1" applyAlignment="1">
      <alignment wrapText="1"/>
    </xf>
    <xf numFmtId="0" fontId="0" fillId="0" borderId="39" xfId="0" applyBorder="1"/>
    <xf numFmtId="0" fontId="0" fillId="6" borderId="40" xfId="0" applyFill="1" applyBorder="1" applyAlignment="1">
      <alignment horizontal="center"/>
    </xf>
    <xf numFmtId="3" fontId="0" fillId="0" borderId="17" xfId="0" applyNumberFormat="1" applyBorder="1" applyAlignment="1">
      <alignment horizontal="center"/>
    </xf>
    <xf numFmtId="167" fontId="0" fillId="0" borderId="0" xfId="0" applyNumberFormat="1"/>
    <xf numFmtId="0" fontId="0" fillId="6" borderId="17" xfId="0" applyFill="1" applyBorder="1" applyAlignment="1">
      <alignment horizontal="center" vertical="center"/>
    </xf>
    <xf numFmtId="0" fontId="0" fillId="0" borderId="7" xfId="0" applyBorder="1" applyAlignment="1">
      <alignment wrapText="1"/>
    </xf>
    <xf numFmtId="0" fontId="0" fillId="6" borderId="43" xfId="0" applyFill="1" applyBorder="1" applyAlignment="1">
      <alignment horizontal="center"/>
    </xf>
    <xf numFmtId="0" fontId="0" fillId="0" borderId="7" xfId="0" applyBorder="1"/>
    <xf numFmtId="0" fontId="0" fillId="6" borderId="7" xfId="0" applyFill="1" applyBorder="1" applyAlignment="1">
      <alignment horizontal="center"/>
    </xf>
    <xf numFmtId="0" fontId="0" fillId="0" borderId="31" xfId="0" applyBorder="1" applyAlignment="1">
      <alignment horizontal="center"/>
    </xf>
    <xf numFmtId="3" fontId="0" fillId="0" borderId="3" xfId="0" applyNumberFormat="1" applyBorder="1" applyAlignment="1">
      <alignment horizontal="center" vertical="center"/>
    </xf>
    <xf numFmtId="167" fontId="0" fillId="0" borderId="0" xfId="0" applyNumberFormat="1" applyAlignment="1">
      <alignment horizontal="center"/>
    </xf>
    <xf numFmtId="0" fontId="3" fillId="0" borderId="1" xfId="0" applyFont="1" applyBorder="1" applyAlignment="1">
      <alignment wrapText="1"/>
    </xf>
    <xf numFmtId="0" fontId="0" fillId="0" borderId="0" xfId="0" applyAlignment="1">
      <alignment vertical="top" wrapText="1"/>
    </xf>
    <xf numFmtId="0" fontId="3" fillId="0" borderId="1" xfId="0" applyFont="1" applyBorder="1" applyAlignment="1">
      <alignment vertical="center" wrapText="1"/>
    </xf>
    <xf numFmtId="0" fontId="0" fillId="0" borderId="31" xfId="0" applyBorder="1"/>
    <xf numFmtId="0" fontId="0" fillId="0" borderId="44" xfId="0" applyBorder="1"/>
    <xf numFmtId="0" fontId="0" fillId="0" borderId="0" xfId="0" applyAlignment="1">
      <alignment wrapText="1"/>
    </xf>
    <xf numFmtId="0" fontId="3" fillId="0" borderId="1" xfId="0" applyFont="1" applyBorder="1" applyAlignment="1">
      <alignment horizontal="left" vertical="center" wrapText="1"/>
    </xf>
    <xf numFmtId="0" fontId="0" fillId="6" borderId="19" xfId="0" applyFill="1" applyBorder="1" applyAlignment="1">
      <alignment horizontal="center" vertical="center"/>
    </xf>
    <xf numFmtId="0" fontId="0" fillId="6" borderId="1" xfId="0" applyFill="1" applyBorder="1" applyAlignment="1">
      <alignment horizontal="center" vertical="center"/>
    </xf>
    <xf numFmtId="0" fontId="0" fillId="10" borderId="19" xfId="0" applyFill="1" applyBorder="1" applyAlignment="1">
      <alignment horizontal="center" vertical="center"/>
    </xf>
    <xf numFmtId="0" fontId="0" fillId="10" borderId="19" xfId="0" applyFill="1" applyBorder="1" applyAlignment="1">
      <alignment horizontal="center"/>
    </xf>
    <xf numFmtId="0" fontId="0" fillId="10" borderId="1" xfId="0" applyFill="1" applyBorder="1" applyAlignment="1">
      <alignment horizontal="center"/>
    </xf>
    <xf numFmtId="0" fontId="0" fillId="10" borderId="42" xfId="0" applyFill="1" applyBorder="1" applyAlignment="1">
      <alignment horizontal="center"/>
    </xf>
    <xf numFmtId="0" fontId="0" fillId="10" borderId="31" xfId="0" applyFill="1" applyBorder="1" applyAlignment="1">
      <alignment horizontal="center"/>
    </xf>
    <xf numFmtId="0" fontId="0" fillId="10" borderId="7" xfId="0" applyFill="1" applyBorder="1" applyAlignment="1">
      <alignment horizontal="center"/>
    </xf>
    <xf numFmtId="0" fontId="0" fillId="10" borderId="33" xfId="0" applyFill="1" applyBorder="1" applyAlignment="1">
      <alignment horizontal="center"/>
    </xf>
    <xf numFmtId="0" fontId="0" fillId="10" borderId="22" xfId="0" applyFill="1" applyBorder="1" applyAlignment="1">
      <alignment horizontal="center"/>
    </xf>
    <xf numFmtId="0" fontId="0" fillId="10" borderId="37" xfId="0" applyFill="1" applyBorder="1" applyAlignment="1">
      <alignment horizontal="center"/>
    </xf>
    <xf numFmtId="0" fontId="0" fillId="0" borderId="40" xfId="0" applyBorder="1" applyAlignment="1">
      <alignment horizontal="center"/>
    </xf>
    <xf numFmtId="0" fontId="0" fillId="6" borderId="33" xfId="0" applyFill="1" applyBorder="1" applyAlignment="1">
      <alignment horizontal="center"/>
    </xf>
    <xf numFmtId="0" fontId="0" fillId="0" borderId="43" xfId="0" applyBorder="1" applyAlignment="1">
      <alignment horizontal="center"/>
    </xf>
    <xf numFmtId="0" fontId="0" fillId="0" borderId="49" xfId="0" applyBorder="1" applyAlignment="1">
      <alignment horizontal="center"/>
    </xf>
    <xf numFmtId="0" fontId="0" fillId="0" borderId="50" xfId="0" applyBorder="1"/>
    <xf numFmtId="0" fontId="0" fillId="0" borderId="20" xfId="0" applyBorder="1"/>
    <xf numFmtId="0" fontId="0" fillId="0" borderId="23" xfId="0" applyBorder="1"/>
    <xf numFmtId="0" fontId="0" fillId="0" borderId="33" xfId="0" applyBorder="1"/>
    <xf numFmtId="0" fontId="0" fillId="0" borderId="19" xfId="0" applyBorder="1"/>
    <xf numFmtId="0" fontId="0" fillId="0" borderId="42" xfId="0" applyBorder="1"/>
    <xf numFmtId="0" fontId="0" fillId="6" borderId="50" xfId="0" applyFill="1" applyBorder="1" applyAlignment="1">
      <alignment horizontal="center"/>
    </xf>
    <xf numFmtId="0" fontId="0" fillId="6" borderId="49" xfId="0" applyFill="1" applyBorder="1" applyAlignment="1">
      <alignment horizontal="center"/>
    </xf>
    <xf numFmtId="0" fontId="0" fillId="0" borderId="5" xfId="0" applyBorder="1"/>
    <xf numFmtId="0" fontId="0" fillId="0" borderId="53" xfId="0" applyBorder="1" applyAlignment="1">
      <alignment horizontal="center"/>
    </xf>
    <xf numFmtId="0" fontId="0" fillId="6" borderId="53" xfId="0" applyFill="1" applyBorder="1" applyAlignment="1">
      <alignment horizontal="center"/>
    </xf>
    <xf numFmtId="0" fontId="0" fillId="6" borderId="5" xfId="0" applyFill="1" applyBorder="1" applyAlignment="1">
      <alignment horizontal="center"/>
    </xf>
    <xf numFmtId="0" fontId="0" fillId="6" borderId="54" xfId="0" applyFill="1" applyBorder="1" applyAlignment="1">
      <alignment horizontal="center"/>
    </xf>
    <xf numFmtId="0" fontId="0" fillId="0" borderId="55" xfId="0" applyBorder="1"/>
    <xf numFmtId="0" fontId="0" fillId="0" borderId="56" xfId="0" applyBorder="1"/>
    <xf numFmtId="0" fontId="0" fillId="0" borderId="57" xfId="0" applyBorder="1"/>
    <xf numFmtId="0" fontId="0" fillId="0" borderId="59" xfId="0" applyBorder="1" applyAlignment="1">
      <alignment horizontal="center"/>
    </xf>
    <xf numFmtId="0" fontId="0" fillId="0" borderId="62" xfId="0" applyBorder="1"/>
    <xf numFmtId="0" fontId="1" fillId="2" borderId="46" xfId="0" applyFont="1" applyFill="1" applyBorder="1"/>
    <xf numFmtId="0" fontId="1" fillId="2" borderId="47" xfId="0" applyFont="1" applyFill="1" applyBorder="1"/>
    <xf numFmtId="0" fontId="0" fillId="6" borderId="63" xfId="0" applyFill="1" applyBorder="1" applyAlignment="1">
      <alignment horizontal="center"/>
    </xf>
    <xf numFmtId="0" fontId="0" fillId="0" borderId="36" xfId="0" applyBorder="1" applyAlignment="1">
      <alignment horizontal="center"/>
    </xf>
    <xf numFmtId="2" fontId="1" fillId="8" borderId="1" xfId="0" applyNumberFormat="1" applyFont="1" applyFill="1" applyBorder="1" applyAlignment="1">
      <alignment horizontal="center"/>
    </xf>
    <xf numFmtId="0" fontId="2" fillId="0" borderId="0" xfId="2"/>
    <xf numFmtId="0" fontId="0" fillId="11" borderId="1" xfId="0" applyFill="1" applyBorder="1" applyAlignment="1">
      <alignment horizontal="center"/>
    </xf>
    <xf numFmtId="0" fontId="0" fillId="6" borderId="40" xfId="0" applyFill="1" applyBorder="1" applyAlignment="1">
      <alignment horizontal="center" vertical="center"/>
    </xf>
    <xf numFmtId="166" fontId="0" fillId="6" borderId="19" xfId="0" applyNumberFormat="1" applyFill="1" applyBorder="1" applyAlignment="1">
      <alignment horizontal="center" vertical="center"/>
    </xf>
    <xf numFmtId="0" fontId="0" fillId="6" borderId="21" xfId="0" applyFill="1" applyBorder="1" applyAlignment="1">
      <alignment horizontal="center" vertical="center"/>
    </xf>
    <xf numFmtId="0" fontId="0" fillId="6" borderId="43" xfId="0" applyFill="1" applyBorder="1" applyAlignment="1">
      <alignment horizontal="center" vertical="center"/>
    </xf>
    <xf numFmtId="0" fontId="0" fillId="6" borderId="31" xfId="0" applyFill="1" applyBorder="1" applyAlignment="1">
      <alignment horizontal="center" vertical="center"/>
    </xf>
    <xf numFmtId="0" fontId="0" fillId="6" borderId="7" xfId="0" applyFill="1" applyBorder="1" applyAlignment="1">
      <alignment horizontal="center" vertical="center"/>
    </xf>
    <xf numFmtId="0" fontId="0" fillId="6" borderId="38" xfId="0" applyFill="1" applyBorder="1" applyAlignment="1">
      <alignment horizontal="center" vertical="center"/>
    </xf>
    <xf numFmtId="2" fontId="0" fillId="5" borderId="17" xfId="0" applyNumberFormat="1" applyFill="1" applyBorder="1"/>
    <xf numFmtId="0" fontId="3" fillId="0" borderId="8" xfId="0" applyFont="1" applyBorder="1"/>
    <xf numFmtId="0" fontId="0" fillId="0" borderId="21" xfId="0" applyBorder="1" applyAlignment="1">
      <alignment horizontal="center"/>
    </xf>
    <xf numFmtId="0" fontId="0" fillId="5" borderId="21" xfId="0" applyFill="1" applyBorder="1"/>
    <xf numFmtId="0" fontId="0" fillId="0" borderId="40" xfId="0" applyBorder="1"/>
    <xf numFmtId="2" fontId="0" fillId="5" borderId="40" xfId="0" applyNumberFormat="1" applyFill="1" applyBorder="1"/>
    <xf numFmtId="0" fontId="0" fillId="5" borderId="40" xfId="0" applyFill="1" applyBorder="1" applyAlignment="1">
      <alignment horizontal="center"/>
    </xf>
    <xf numFmtId="2" fontId="0" fillId="5" borderId="1" xfId="0" applyNumberFormat="1" applyFill="1" applyBorder="1"/>
    <xf numFmtId="0" fontId="0" fillId="0" borderId="1" xfId="0" applyBorder="1" applyAlignment="1">
      <alignment vertical="center" wrapText="1"/>
    </xf>
    <xf numFmtId="0" fontId="0" fillId="0" borderId="65" xfId="0" applyBorder="1" applyAlignment="1">
      <alignment horizontal="center"/>
    </xf>
    <xf numFmtId="0" fontId="0" fillId="10" borderId="66" xfId="0" applyFill="1" applyBorder="1" applyAlignment="1">
      <alignment horizontal="center" vertical="center"/>
    </xf>
    <xf numFmtId="0" fontId="0" fillId="7" borderId="0" xfId="0" applyFill="1" applyAlignment="1">
      <alignment horizontal="center"/>
    </xf>
    <xf numFmtId="0" fontId="4" fillId="3" borderId="8" xfId="0" applyFont="1" applyFill="1" applyBorder="1" applyAlignment="1">
      <alignment horizontal="center" wrapText="1"/>
    </xf>
    <xf numFmtId="0" fontId="3" fillId="6" borderId="19" xfId="0" applyFont="1" applyFill="1" applyBorder="1" applyAlignment="1">
      <alignment horizontal="center"/>
    </xf>
    <xf numFmtId="166" fontId="3" fillId="6" borderId="19" xfId="0" applyNumberFormat="1" applyFont="1" applyFill="1" applyBorder="1" applyAlignment="1">
      <alignment horizontal="center"/>
    </xf>
    <xf numFmtId="0" fontId="3" fillId="6" borderId="17" xfId="0" applyFont="1" applyFill="1" applyBorder="1" applyAlignment="1">
      <alignment horizontal="center" vertical="center"/>
    </xf>
    <xf numFmtId="0" fontId="3" fillId="6" borderId="1" xfId="0" applyFont="1" applyFill="1" applyBorder="1" applyAlignment="1">
      <alignment horizontal="center"/>
    </xf>
    <xf numFmtId="1" fontId="0" fillId="10" borderId="19" xfId="0" applyNumberFormat="1" applyFill="1" applyBorder="1" applyAlignment="1">
      <alignment horizontal="center"/>
    </xf>
    <xf numFmtId="0" fontId="0" fillId="6" borderId="18" xfId="0" applyFill="1" applyBorder="1"/>
    <xf numFmtId="0" fontId="0" fillId="10" borderId="69" xfId="0" applyFill="1" applyBorder="1" applyAlignment="1">
      <alignment horizontal="center"/>
    </xf>
    <xf numFmtId="0" fontId="0" fillId="10" borderId="2" xfId="0" applyFill="1" applyBorder="1" applyAlignment="1">
      <alignment horizontal="center"/>
    </xf>
    <xf numFmtId="0" fontId="0" fillId="10" borderId="70" xfId="0" applyFill="1" applyBorder="1" applyAlignment="1">
      <alignment horizontal="center"/>
    </xf>
    <xf numFmtId="0" fontId="0" fillId="10" borderId="51" xfId="0" applyFill="1" applyBorder="1" applyAlignment="1">
      <alignment horizontal="center"/>
    </xf>
    <xf numFmtId="0" fontId="0" fillId="10" borderId="34" xfId="0" applyFill="1" applyBorder="1" applyAlignment="1">
      <alignment horizontal="center"/>
    </xf>
    <xf numFmtId="0" fontId="0" fillId="9" borderId="48" xfId="0" applyFill="1" applyBorder="1" applyAlignment="1">
      <alignment horizontal="center"/>
    </xf>
    <xf numFmtId="0" fontId="0" fillId="10" borderId="48" xfId="0" applyFill="1" applyBorder="1" applyAlignment="1">
      <alignment horizontal="center"/>
    </xf>
    <xf numFmtId="0" fontId="0" fillId="6" borderId="65" xfId="0" applyFill="1" applyBorder="1" applyAlignment="1">
      <alignment horizontal="center"/>
    </xf>
    <xf numFmtId="0" fontId="1" fillId="2" borderId="1" xfId="0" applyFont="1" applyFill="1" applyBorder="1"/>
    <xf numFmtId="0" fontId="1" fillId="2" borderId="3" xfId="0" applyFont="1" applyFill="1" applyBorder="1"/>
    <xf numFmtId="0" fontId="0" fillId="0" borderId="71" xfId="0" applyBorder="1" applyAlignment="1">
      <alignment horizontal="center"/>
    </xf>
    <xf numFmtId="0" fontId="0" fillId="10" borderId="72" xfId="0" applyFill="1" applyBorder="1" applyAlignment="1">
      <alignment horizontal="center" vertical="center"/>
    </xf>
    <xf numFmtId="0" fontId="0" fillId="6" borderId="8" xfId="0" applyFill="1" applyBorder="1" applyAlignment="1">
      <alignment horizontal="center" vertical="center"/>
    </xf>
    <xf numFmtId="0" fontId="0" fillId="6" borderId="71" xfId="0" applyFill="1" applyBorder="1" applyAlignment="1">
      <alignment horizontal="center" vertical="center"/>
    </xf>
    <xf numFmtId="0" fontId="0" fillId="6" borderId="73" xfId="0" applyFill="1" applyBorder="1" applyAlignment="1">
      <alignment horizontal="center" vertical="center"/>
    </xf>
    <xf numFmtId="0" fontId="1" fillId="2" borderId="2" xfId="0" applyFont="1" applyFill="1" applyBorder="1"/>
    <xf numFmtId="0" fontId="1" fillId="2" borderId="41" xfId="0" applyFont="1" applyFill="1" applyBorder="1"/>
    <xf numFmtId="0" fontId="0" fillId="6" borderId="62" xfId="0" applyFill="1" applyBorder="1" applyAlignment="1">
      <alignment horizontal="center"/>
    </xf>
    <xf numFmtId="0" fontId="0" fillId="6" borderId="33" xfId="0" applyFill="1" applyBorder="1" applyAlignment="1">
      <alignment horizontal="center" vertical="center"/>
    </xf>
    <xf numFmtId="0" fontId="0" fillId="0" borderId="7" xfId="0" applyBorder="1" applyAlignment="1">
      <alignment vertical="center" wrapText="1"/>
    </xf>
    <xf numFmtId="0" fontId="0" fillId="5" borderId="17" xfId="0" applyFill="1" applyBorder="1" applyAlignment="1">
      <alignment horizontal="center" vertical="center"/>
    </xf>
    <xf numFmtId="0" fontId="1" fillId="0" borderId="0" xfId="0" applyFont="1" applyAlignment="1">
      <alignment horizontal="center" vertical="center" wrapText="1"/>
    </xf>
    <xf numFmtId="2" fontId="0" fillId="0" borderId="0" xfId="0" applyNumberFormat="1"/>
    <xf numFmtId="166" fontId="0" fillId="0" borderId="0" xfId="0" applyNumberFormat="1"/>
    <xf numFmtId="0" fontId="0" fillId="5" borderId="17" xfId="0" applyFill="1" applyBorder="1" applyAlignment="1">
      <alignment vertical="center"/>
    </xf>
    <xf numFmtId="0" fontId="0" fillId="0" borderId="7" xfId="0" applyBorder="1" applyAlignment="1">
      <alignment horizontal="center"/>
    </xf>
    <xf numFmtId="0" fontId="0" fillId="0" borderId="12" xfId="0" applyBorder="1" applyAlignment="1">
      <alignment horizontal="left" vertical="center"/>
    </xf>
    <xf numFmtId="0" fontId="0" fillId="0" borderId="13" xfId="0" applyBorder="1" applyAlignment="1">
      <alignment horizontal="center"/>
    </xf>
    <xf numFmtId="0" fontId="2" fillId="0" borderId="1" xfId="2" applyBorder="1" applyAlignment="1">
      <alignment horizontal="center" wrapText="1"/>
    </xf>
    <xf numFmtId="0" fontId="2" fillId="0" borderId="7" xfId="2" applyBorder="1" applyAlignment="1">
      <alignment horizontal="center" wrapText="1"/>
    </xf>
    <xf numFmtId="0" fontId="2" fillId="0" borderId="5" xfId="2" applyBorder="1" applyAlignment="1">
      <alignment horizontal="center"/>
    </xf>
    <xf numFmtId="0" fontId="2" fillId="0" borderId="7" xfId="2" applyBorder="1" applyAlignment="1">
      <alignment horizontal="center"/>
    </xf>
    <xf numFmtId="0" fontId="2" fillId="0" borderId="0" xfId="2" applyFill="1"/>
    <xf numFmtId="0" fontId="2" fillId="0" borderId="31" xfId="2" applyBorder="1" applyAlignment="1">
      <alignment horizontal="center" vertical="center" wrapText="1"/>
    </xf>
    <xf numFmtId="0" fontId="0" fillId="0" borderId="13" xfId="0" applyBorder="1" applyAlignment="1">
      <alignment horizontal="center" vertical="center"/>
    </xf>
    <xf numFmtId="0" fontId="2" fillId="0" borderId="1" xfId="2" applyBorder="1" applyAlignment="1">
      <alignment horizontal="center" vertical="center" wrapText="1"/>
    </xf>
    <xf numFmtId="164" fontId="0" fillId="0" borderId="70" xfId="0" applyNumberFormat="1" applyBorder="1" applyAlignment="1">
      <alignment horizontal="center" vertical="center"/>
    </xf>
    <xf numFmtId="164" fontId="0" fillId="0" borderId="2" xfId="0" applyNumberFormat="1" applyBorder="1" applyAlignment="1">
      <alignment horizontal="center" vertical="center"/>
    </xf>
    <xf numFmtId="164" fontId="0" fillId="0" borderId="51" xfId="0" applyNumberFormat="1" applyBorder="1" applyAlignment="1">
      <alignment horizontal="center" vertical="center"/>
    </xf>
    <xf numFmtId="164" fontId="0" fillId="0" borderId="74" xfId="0" applyNumberFormat="1" applyBorder="1" applyAlignment="1">
      <alignment horizontal="center" vertical="center"/>
    </xf>
    <xf numFmtId="0" fontId="0" fillId="0" borderId="61" xfId="0" applyBorder="1" applyAlignment="1">
      <alignment horizontal="left" vertical="center"/>
    </xf>
    <xf numFmtId="0" fontId="0" fillId="0" borderId="45" xfId="0" applyBorder="1" applyAlignment="1">
      <alignment horizontal="center"/>
    </xf>
    <xf numFmtId="0" fontId="2" fillId="0" borderId="14" xfId="2" applyBorder="1" applyAlignment="1">
      <alignment horizontal="center" vertical="center" wrapText="1"/>
    </xf>
    <xf numFmtId="165" fontId="0" fillId="0" borderId="79" xfId="0" applyNumberFormat="1" applyBorder="1" applyAlignment="1">
      <alignment horizontal="center" vertical="center"/>
    </xf>
    <xf numFmtId="0" fontId="2" fillId="4" borderId="1" xfId="2" applyFill="1" applyBorder="1" applyAlignment="1">
      <alignment horizontal="center" vertical="center" wrapText="1"/>
    </xf>
    <xf numFmtId="0" fontId="0" fillId="0" borderId="31" xfId="0" applyBorder="1" applyAlignment="1">
      <alignment horizontal="left" vertical="center"/>
    </xf>
    <xf numFmtId="166" fontId="0" fillId="6" borderId="42" xfId="0" applyNumberFormat="1" applyFill="1" applyBorder="1" applyAlignment="1">
      <alignment horizontal="center"/>
    </xf>
    <xf numFmtId="166" fontId="0" fillId="6" borderId="33" xfId="0" applyNumberFormat="1" applyFill="1" applyBorder="1" applyAlignment="1">
      <alignment horizontal="center"/>
    </xf>
    <xf numFmtId="0" fontId="3" fillId="6" borderId="1" xfId="0" applyFont="1" applyFill="1" applyBorder="1" applyAlignment="1">
      <alignment horizontal="center" vertical="center"/>
    </xf>
    <xf numFmtId="0" fontId="3" fillId="6" borderId="7" xfId="0" applyFont="1" applyFill="1" applyBorder="1" applyAlignment="1">
      <alignment horizontal="center" vertical="center"/>
    </xf>
    <xf numFmtId="0" fontId="0" fillId="10" borderId="43" xfId="0" applyFill="1" applyBorder="1" applyAlignment="1">
      <alignment horizontal="center"/>
    </xf>
    <xf numFmtId="0" fontId="0" fillId="10" borderId="80" xfId="0" applyFill="1" applyBorder="1" applyAlignment="1">
      <alignment horizontal="center"/>
    </xf>
    <xf numFmtId="0" fontId="0" fillId="6" borderId="80" xfId="0" applyFill="1" applyBorder="1" applyAlignment="1">
      <alignment horizontal="center"/>
    </xf>
    <xf numFmtId="0" fontId="0" fillId="6" borderId="59" xfId="0" applyFill="1" applyBorder="1" applyAlignment="1">
      <alignment horizontal="center"/>
    </xf>
    <xf numFmtId="0" fontId="0" fillId="6" borderId="5" xfId="0" applyFill="1" applyBorder="1" applyAlignment="1">
      <alignment horizontal="center" vertical="center"/>
    </xf>
    <xf numFmtId="0" fontId="0" fillId="6" borderId="42" xfId="0" applyFill="1" applyBorder="1" applyAlignment="1">
      <alignment horizontal="center"/>
    </xf>
    <xf numFmtId="0" fontId="0" fillId="7" borderId="0" xfId="0" applyFill="1" applyAlignment="1">
      <alignment vertical="center"/>
    </xf>
    <xf numFmtId="166" fontId="0" fillId="6" borderId="1" xfId="0" applyNumberFormat="1" applyFill="1" applyBorder="1" applyAlignment="1">
      <alignment horizontal="center" vertical="center"/>
    </xf>
    <xf numFmtId="0" fontId="0" fillId="0" borderId="7" xfId="0" applyBorder="1" applyAlignment="1">
      <alignment horizontal="center" vertical="center"/>
    </xf>
    <xf numFmtId="0" fontId="0" fillId="0" borderId="0" xfId="0" applyAlignment="1">
      <alignment vertical="center"/>
    </xf>
    <xf numFmtId="0" fontId="2" fillId="0" borderId="0" xfId="2" applyFill="1" applyAlignment="1">
      <alignment horizontal="center"/>
    </xf>
    <xf numFmtId="0" fontId="0" fillId="12" borderId="30" xfId="0" applyFill="1" applyBorder="1" applyAlignment="1">
      <alignment vertical="center" wrapText="1"/>
    </xf>
    <xf numFmtId="0" fontId="0" fillId="12" borderId="81" xfId="0" applyFill="1" applyBorder="1" applyAlignment="1">
      <alignment horizontal="center"/>
    </xf>
    <xf numFmtId="0" fontId="0" fillId="12" borderId="82" xfId="0" applyFill="1" applyBorder="1" applyAlignment="1">
      <alignment horizontal="center"/>
    </xf>
    <xf numFmtId="0" fontId="0" fillId="12" borderId="82" xfId="0" applyFill="1" applyBorder="1" applyAlignment="1">
      <alignment horizontal="center" vertical="center"/>
    </xf>
    <xf numFmtId="0" fontId="0" fillId="12" borderId="0" xfId="0" applyFill="1" applyAlignment="1">
      <alignment horizontal="center"/>
    </xf>
    <xf numFmtId="0" fontId="0" fillId="0" borderId="0" xfId="0" applyAlignment="1">
      <alignment horizontal="center" vertical="center" wrapText="1"/>
    </xf>
    <xf numFmtId="0" fontId="0" fillId="0" borderId="9" xfId="0" applyBorder="1" applyAlignment="1">
      <alignment horizontal="left" vertical="center"/>
    </xf>
    <xf numFmtId="0" fontId="0" fillId="0" borderId="11"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7" xfId="0" applyBorder="1" applyAlignment="1">
      <alignment horizontal="left" vertical="center"/>
    </xf>
    <xf numFmtId="0" fontId="0" fillId="0" borderId="10" xfId="0" applyBorder="1" applyAlignment="1">
      <alignment horizontal="left" vertical="center"/>
    </xf>
    <xf numFmtId="0" fontId="2" fillId="0" borderId="0" xfId="2" applyFill="1" applyAlignment="1">
      <alignment horizontal="center"/>
    </xf>
    <xf numFmtId="0" fontId="2" fillId="0" borderId="75" xfId="2" applyBorder="1" applyAlignment="1">
      <alignment horizontal="center" vertical="center" wrapText="1"/>
    </xf>
    <xf numFmtId="0" fontId="2" fillId="0" borderId="76" xfId="2" applyBorder="1" applyAlignment="1">
      <alignment horizontal="center" vertical="center" wrapText="1"/>
    </xf>
    <xf numFmtId="0" fontId="2" fillId="0" borderId="78" xfId="2" applyBorder="1" applyAlignment="1">
      <alignment horizontal="center" vertical="center" wrapText="1"/>
    </xf>
    <xf numFmtId="0" fontId="2" fillId="0" borderId="8" xfId="2" applyBorder="1" applyAlignment="1">
      <alignment horizontal="center" vertical="center" wrapText="1"/>
    </xf>
    <xf numFmtId="0" fontId="2" fillId="0" borderId="31" xfId="2" applyBorder="1" applyAlignment="1">
      <alignment horizontal="center" vertical="center" wrapText="1"/>
    </xf>
    <xf numFmtId="0" fontId="0" fillId="0" borderId="8" xfId="0" applyBorder="1" applyAlignment="1">
      <alignment horizontal="left" vertical="center"/>
    </xf>
    <xf numFmtId="0" fontId="0" fillId="0" borderId="31" xfId="0" applyBorder="1" applyAlignment="1">
      <alignment horizontal="left" vertical="center"/>
    </xf>
    <xf numFmtId="0" fontId="0" fillId="0" borderId="1" xfId="0" applyBorder="1" applyAlignment="1">
      <alignment horizontal="left" vertical="center"/>
    </xf>
    <xf numFmtId="0" fontId="5" fillId="0" borderId="18" xfId="0" applyFont="1" applyBorder="1" applyAlignment="1">
      <alignment horizontal="center" wrapText="1"/>
    </xf>
    <xf numFmtId="0" fontId="0" fillId="0" borderId="30" xfId="0" applyBorder="1" applyAlignment="1">
      <alignment horizontal="left" vertical="center"/>
    </xf>
    <xf numFmtId="0" fontId="0" fillId="0" borderId="21" xfId="0" applyBorder="1" applyAlignment="1">
      <alignment horizontal="left" vertical="center"/>
    </xf>
    <xf numFmtId="0" fontId="0" fillId="0" borderId="32" xfId="0" applyBorder="1" applyAlignment="1">
      <alignment horizontal="left" vertical="center"/>
    </xf>
    <xf numFmtId="0" fontId="0" fillId="0" borderId="2" xfId="0" applyBorder="1" applyAlignment="1">
      <alignment horizontal="left" wrapText="1"/>
    </xf>
    <xf numFmtId="0" fontId="0" fillId="0" borderId="3" xfId="0" applyBorder="1" applyAlignment="1">
      <alignment horizontal="left" wrapText="1"/>
    </xf>
    <xf numFmtId="0" fontId="0" fillId="0" borderId="34" xfId="0" applyBorder="1" applyAlignment="1">
      <alignment horizontal="left"/>
    </xf>
    <xf numFmtId="0" fontId="0" fillId="0" borderId="64" xfId="0" applyBorder="1" applyAlignment="1">
      <alignment horizontal="left"/>
    </xf>
    <xf numFmtId="0" fontId="0" fillId="0" borderId="51" xfId="0" applyBorder="1" applyAlignment="1">
      <alignment horizontal="left"/>
    </xf>
    <xf numFmtId="0" fontId="0" fillId="0" borderId="6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1" xfId="0" applyBorder="1" applyAlignment="1">
      <alignment vertical="center"/>
    </xf>
    <xf numFmtId="0" fontId="0" fillId="0" borderId="0" xfId="0" applyAlignment="1">
      <alignment horizontal="center" wrapText="1"/>
    </xf>
    <xf numFmtId="0" fontId="0" fillId="0" borderId="0" xfId="0" applyAlignment="1">
      <alignment horizontal="center"/>
    </xf>
    <xf numFmtId="0" fontId="1" fillId="3" borderId="48" xfId="0" applyFont="1" applyFill="1" applyBorder="1" applyAlignment="1">
      <alignment horizontal="center"/>
    </xf>
    <xf numFmtId="0" fontId="1" fillId="3" borderId="29" xfId="0" applyFont="1" applyFill="1" applyBorder="1" applyAlignment="1">
      <alignment horizontal="center"/>
    </xf>
    <xf numFmtId="0" fontId="0" fillId="0" borderId="8" xfId="0" applyBorder="1" applyAlignment="1">
      <alignment vertical="center" wrapText="1"/>
    </xf>
    <xf numFmtId="0" fontId="3" fillId="0" borderId="1" xfId="0" applyFont="1" applyBorder="1" applyAlignment="1">
      <alignment vertical="center"/>
    </xf>
    <xf numFmtId="0" fontId="0" fillId="0" borderId="8" xfId="0" applyBorder="1" applyAlignment="1">
      <alignment horizontal="center" vertical="center"/>
    </xf>
    <xf numFmtId="0" fontId="0" fillId="0" borderId="30" xfId="0" applyBorder="1" applyAlignment="1">
      <alignment horizontal="center" vertical="center"/>
    </xf>
    <xf numFmtId="0" fontId="0" fillId="0" borderId="45" xfId="0" applyBorder="1" applyAlignment="1">
      <alignment horizontal="center" vertical="center"/>
    </xf>
    <xf numFmtId="0" fontId="0" fillId="0" borderId="1" xfId="0" applyBorder="1"/>
    <xf numFmtId="0" fontId="0" fillId="0" borderId="58"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52" xfId="0" applyBorder="1" applyAlignment="1">
      <alignment horizontal="center" vertical="center"/>
    </xf>
    <xf numFmtId="0" fontId="1" fillId="0" borderId="30" xfId="0" applyFont="1" applyBorder="1" applyAlignment="1">
      <alignment horizontal="center" vertical="center"/>
    </xf>
    <xf numFmtId="0" fontId="1" fillId="0" borderId="45" xfId="0" applyFont="1" applyBorder="1" applyAlignment="1">
      <alignment horizontal="center" vertical="center"/>
    </xf>
    <xf numFmtId="0" fontId="1" fillId="0" borderId="31" xfId="0" applyFont="1" applyBorder="1" applyAlignment="1">
      <alignment horizontal="center" vertical="center"/>
    </xf>
    <xf numFmtId="0" fontId="0" fillId="0" borderId="68" xfId="0" applyBorder="1" applyAlignment="1">
      <alignment horizontal="left" vertical="center"/>
    </xf>
    <xf numFmtId="0" fontId="0" fillId="0" borderId="57" xfId="0" applyBorder="1" applyAlignment="1">
      <alignment horizontal="left" vertical="center"/>
    </xf>
    <xf numFmtId="0" fontId="0" fillId="4" borderId="25"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0" borderId="8" xfId="0" applyBorder="1" applyAlignment="1">
      <alignment horizontal="left" vertical="top"/>
    </xf>
    <xf numFmtId="0" fontId="0" fillId="0" borderId="31" xfId="0" applyBorder="1" applyAlignment="1">
      <alignment horizontal="left" vertical="top"/>
    </xf>
    <xf numFmtId="0" fontId="1" fillId="0" borderId="18" xfId="0" applyFont="1" applyBorder="1" applyAlignment="1">
      <alignment horizontal="center" wrapText="1"/>
    </xf>
    <xf numFmtId="0" fontId="0" fillId="0" borderId="7" xfId="0" applyBorder="1" applyAlignment="1">
      <alignment horizontal="left" vertical="center"/>
    </xf>
    <xf numFmtId="0" fontId="5" fillId="0" borderId="18" xfId="0" applyFont="1" applyBorder="1" applyAlignment="1">
      <alignment horizontal="center"/>
    </xf>
    <xf numFmtId="0" fontId="0" fillId="0" borderId="43" xfId="0" applyBorder="1" applyAlignment="1">
      <alignment horizontal="center" vertical="center"/>
    </xf>
    <xf numFmtId="0" fontId="0" fillId="10" borderId="42" xfId="0" applyFill="1" applyBorder="1" applyAlignment="1">
      <alignment horizontal="center" vertical="center"/>
    </xf>
    <xf numFmtId="0" fontId="0" fillId="4" borderId="15" xfId="0" applyFill="1" applyBorder="1" applyAlignment="1">
      <alignment vertical="center" wrapText="1"/>
    </xf>
    <xf numFmtId="0" fontId="0" fillId="6" borderId="15" xfId="0"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cellXfs>
  <cellStyles count="3">
    <cellStyle name="Hyperlink" xfId="1" xr:uid="{00000000-000B-0000-0000-000008000000}"/>
    <cellStyle name="Lien hypertexte" xfId="2" builtinId="8"/>
    <cellStyle name="Normal" xfId="0" builtinId="0"/>
  </cellStyles>
  <dxfs count="0"/>
  <tableStyles count="1" defaultTableStyle="TableStyleMedium2" defaultPivotStyle="PivotStyleLight16">
    <tableStyle name="Style de tableau 1" pivot="0" count="0" xr9:uid="{05C9CA7B-3152-4C0B-9D51-6CF60C116A6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4305299</xdr:colOff>
      <xdr:row>11</xdr:row>
      <xdr:rowOff>9526</xdr:rowOff>
    </xdr:from>
    <xdr:to>
      <xdr:col>7</xdr:col>
      <xdr:colOff>10302861</xdr:colOff>
      <xdr:row>22</xdr:row>
      <xdr:rowOff>16900</xdr:rowOff>
    </xdr:to>
    <xdr:pic>
      <xdr:nvPicPr>
        <xdr:cNvPr id="2" name="Image 1">
          <a:extLst>
            <a:ext uri="{FF2B5EF4-FFF2-40B4-BE49-F238E27FC236}">
              <a16:creationId xmlns:a16="http://schemas.microsoft.com/office/drawing/2014/main" id="{A96B458D-798E-48A6-AA97-D02FDEB25026}"/>
            </a:ext>
          </a:extLst>
        </xdr:cNvPr>
        <xdr:cNvPicPr>
          <a:picLocks noChangeAspect="1"/>
        </xdr:cNvPicPr>
      </xdr:nvPicPr>
      <xdr:blipFill>
        <a:blip xmlns:r="http://schemas.openxmlformats.org/officeDocument/2006/relationships" r:embed="rId1"/>
        <a:stretch>
          <a:fillRect/>
        </a:stretch>
      </xdr:blipFill>
      <xdr:spPr>
        <a:xfrm>
          <a:off x="18912839" y="3164206"/>
          <a:ext cx="5988037" cy="2186694"/>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perations-societaires.safer.fr/test_assets/arretes/arrete-CORSE.pdf" TargetMode="External"/><Relationship Id="rId13" Type="http://schemas.openxmlformats.org/officeDocument/2006/relationships/hyperlink" Target="https://operations-societaires.safer.fr/test_assets/arretes/arrete-NORMANDIE.pdf" TargetMode="External"/><Relationship Id="rId18" Type="http://schemas.openxmlformats.org/officeDocument/2006/relationships/hyperlink" Target="https://operations-societaires.safer.fr/test_assets/arretes/arrete-TRE.pdf" TargetMode="External"/><Relationship Id="rId3" Type="http://schemas.openxmlformats.org/officeDocument/2006/relationships/hyperlink" Target="https://draaf.occitanie.agriculture.gouv.fr/IMG/pdf/ann-2_li_communes-par-zones_20210305_cle4c9657.pdf" TargetMode="External"/><Relationship Id="rId21" Type="http://schemas.openxmlformats.org/officeDocument/2006/relationships/printerSettings" Target="../printerSettings/printerSettings1.bin"/><Relationship Id="rId7" Type="http://schemas.openxmlformats.org/officeDocument/2006/relationships/hyperlink" Target="https://operations-societaires.safer.fr/test_assets/arretes/arrete-CENTRE-VAL-DE-LOIRE.pdf" TargetMode="External"/><Relationship Id="rId12" Type="http://schemas.openxmlformats.org/officeDocument/2006/relationships/hyperlink" Target="https://operations-societaires.safer.fr/test_assets/arretes/arrete-NOUVELLE-AQUITAINE.pdf" TargetMode="External"/><Relationship Id="rId17" Type="http://schemas.openxmlformats.org/officeDocument/2006/relationships/hyperlink" Target="https://operations-societaires.safer.fr/test_assets/arretes/arrete-GUADELOUPE.pdf" TargetMode="External"/><Relationship Id="rId2" Type="http://schemas.openxmlformats.org/officeDocument/2006/relationships/hyperlink" Target="https://operations-societaires.safer.fr/test_assets/arretes/arrete-GRAND-EST.pdf" TargetMode="External"/><Relationship Id="rId16" Type="http://schemas.openxmlformats.org/officeDocument/2006/relationships/hyperlink" Target="https://operations-societaires.safer.fr/test_assets/arretes/arrete-PROVENCE-ALPES-COTE-DAZUR.pdf" TargetMode="External"/><Relationship Id="rId20" Type="http://schemas.openxmlformats.org/officeDocument/2006/relationships/hyperlink" Target="https://operations-societaires.safer.fr/test_assets/listedescommunes-BOURGOGNE-FRANCHE-COMTE.pdf" TargetMode="External"/><Relationship Id="rId1" Type="http://schemas.openxmlformats.org/officeDocument/2006/relationships/hyperlink" Target="https://draaf.auvergne-rhone-alpes.agriculture.gouv.fr/IMG/pdf/sdrea_aura_30092022.pdf" TargetMode="External"/><Relationship Id="rId6" Type="http://schemas.openxmlformats.org/officeDocument/2006/relationships/hyperlink" Target="https://operations-societaires.safer.fr/test_assets/arretes/arrete-BRETAGNE.pdf" TargetMode="External"/><Relationship Id="rId11" Type="http://schemas.openxmlformats.org/officeDocument/2006/relationships/hyperlink" Target="https://operations-societaires.safer.fr/test_assets/arretes/arrete-ILE-DE-FRANCE.pdf" TargetMode="External"/><Relationship Id="rId5" Type="http://schemas.openxmlformats.org/officeDocument/2006/relationships/hyperlink" Target="https://operations-societaires.safer.fr/test_assets/arretes/arrete-BOURGOGNE-FRANCHE-COMTE.pdf" TargetMode="External"/><Relationship Id="rId15" Type="http://schemas.openxmlformats.org/officeDocument/2006/relationships/hyperlink" Target="https://operations-societaires.safer.fr/test_assets/arretes/arrete-PAYS-DE-LA-LOIRE.pdf" TargetMode="External"/><Relationship Id="rId10" Type="http://schemas.openxmlformats.org/officeDocument/2006/relationships/hyperlink" Target="https://operations-societaires.safer.fr/test_assets/arretes/arrete-HAUTS-DE-FRANCE.pdf" TargetMode="External"/><Relationship Id="rId19" Type="http://schemas.openxmlformats.org/officeDocument/2006/relationships/hyperlink" Target="https://operations-societaires.safer.fr/test_assets/arretes/arrete-MARTINIQUE-V2.pdf" TargetMode="External"/><Relationship Id="rId4" Type="http://schemas.openxmlformats.org/officeDocument/2006/relationships/hyperlink" Target="https://operations-societaires.safer.fr/test_assets/arretes/arrete-AUVERGNE-RHONE-ALPES-V2.pdf" TargetMode="External"/><Relationship Id="rId9" Type="http://schemas.openxmlformats.org/officeDocument/2006/relationships/hyperlink" Target="https://operations-societaires.safer.fr/test_assets/arretes/arrete-GRAND-EST.pdf" TargetMode="External"/><Relationship Id="rId14" Type="http://schemas.openxmlformats.org/officeDocument/2006/relationships/hyperlink" Target="https://operations-societaires.safer.fr/test_assets/arretes/arrete-OCCITANIE.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aaf.auvergne-rhone-alpes.agriculture.gouv.fr/IMG/pdf/sdrea_aura_30092022.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47521-0DB2-499A-AA84-E592F6E58FA0}">
  <dimension ref="A1:E24"/>
  <sheetViews>
    <sheetView tabSelected="1" zoomScale="90" zoomScaleNormal="90" workbookViewId="0">
      <selection activeCell="D2" sqref="D2:D4"/>
    </sheetView>
  </sheetViews>
  <sheetFormatPr baseColWidth="10" defaultColWidth="11.42578125" defaultRowHeight="15" x14ac:dyDescent="0.25"/>
  <cols>
    <col min="1" max="1" width="24.7109375" customWidth="1"/>
    <col min="2" max="2" width="85.42578125" customWidth="1"/>
    <col min="3" max="3" width="46.42578125" style="82" customWidth="1"/>
    <col min="4" max="4" width="82.42578125" style="82" customWidth="1"/>
    <col min="5" max="5" width="96.5703125" bestFit="1" customWidth="1"/>
  </cols>
  <sheetData>
    <row r="1" spans="1:5" ht="37.5" customHeight="1" thickBot="1" x14ac:dyDescent="0.3">
      <c r="A1" s="300" t="s">
        <v>634</v>
      </c>
      <c r="B1" s="300" t="s">
        <v>633</v>
      </c>
      <c r="C1" s="301" t="s">
        <v>675</v>
      </c>
      <c r="D1" s="300" t="s">
        <v>720</v>
      </c>
    </row>
    <row r="2" spans="1:5" x14ac:dyDescent="0.25">
      <c r="A2" s="243" t="s">
        <v>0</v>
      </c>
      <c r="B2" s="2" t="s">
        <v>644</v>
      </c>
      <c r="C2" s="210">
        <v>177</v>
      </c>
      <c r="D2" s="248" t="s">
        <v>657</v>
      </c>
    </row>
    <row r="3" spans="1:5" ht="45" x14ac:dyDescent="0.25">
      <c r="A3" s="244"/>
      <c r="B3" s="202" t="s">
        <v>656</v>
      </c>
      <c r="C3" s="211">
        <v>94</v>
      </c>
      <c r="D3" s="249"/>
      <c r="E3" s="206"/>
    </row>
    <row r="4" spans="1:5" ht="15.75" thickBot="1" x14ac:dyDescent="0.3">
      <c r="A4" s="245"/>
      <c r="B4" s="199" t="s">
        <v>1</v>
      </c>
      <c r="C4" s="212">
        <v>108</v>
      </c>
      <c r="D4" s="250"/>
    </row>
    <row r="5" spans="1:5" ht="14.65" customHeight="1" x14ac:dyDescent="0.25">
      <c r="A5" s="241" t="s">
        <v>2</v>
      </c>
      <c r="B5" s="234" t="s">
        <v>628</v>
      </c>
      <c r="C5" s="210">
        <v>182</v>
      </c>
      <c r="D5" s="248" t="s">
        <v>658</v>
      </c>
      <c r="E5" s="240"/>
    </row>
    <row r="6" spans="1:5" ht="14.65" customHeight="1" x14ac:dyDescent="0.25">
      <c r="A6" s="246"/>
      <c r="B6" s="234" t="s">
        <v>629</v>
      </c>
      <c r="C6" s="211">
        <v>227</v>
      </c>
      <c r="D6" s="249"/>
      <c r="E6" s="240"/>
    </row>
    <row r="7" spans="1:5" ht="15.75" thickBot="1" x14ac:dyDescent="0.3">
      <c r="A7" s="242"/>
      <c r="B7" s="234" t="s">
        <v>630</v>
      </c>
      <c r="C7" s="212">
        <v>282</v>
      </c>
      <c r="D7" s="250"/>
      <c r="E7" s="240"/>
    </row>
    <row r="8" spans="1:5" ht="24.75" customHeight="1" thickBot="1" x14ac:dyDescent="0.3">
      <c r="A8" s="200" t="s">
        <v>3</v>
      </c>
      <c r="B8" s="208" t="s">
        <v>4</v>
      </c>
      <c r="C8" s="213">
        <v>93</v>
      </c>
      <c r="D8" s="216" t="s">
        <v>659</v>
      </c>
    </row>
    <row r="9" spans="1:5" ht="30.75" thickBot="1" x14ac:dyDescent="0.3">
      <c r="A9" s="200" t="s">
        <v>5</v>
      </c>
      <c r="B9" s="201" t="s">
        <v>4</v>
      </c>
      <c r="C9" s="213">
        <v>275</v>
      </c>
      <c r="D9" s="216" t="s">
        <v>660</v>
      </c>
    </row>
    <row r="10" spans="1:5" ht="30.75" thickBot="1" x14ac:dyDescent="0.3">
      <c r="A10" s="200" t="s">
        <v>6</v>
      </c>
      <c r="B10" s="201" t="s">
        <v>4</v>
      </c>
      <c r="C10" s="213">
        <v>86</v>
      </c>
      <c r="D10" s="216" t="s">
        <v>661</v>
      </c>
    </row>
    <row r="11" spans="1:5" x14ac:dyDescent="0.25">
      <c r="A11" s="241" t="s">
        <v>7</v>
      </c>
      <c r="B11" s="2" t="s">
        <v>8</v>
      </c>
      <c r="C11" s="210">
        <v>222</v>
      </c>
      <c r="D11" s="248" t="s">
        <v>662</v>
      </c>
    </row>
    <row r="12" spans="1:5" ht="12.75" customHeight="1" thickBot="1" x14ac:dyDescent="0.3">
      <c r="A12" s="242"/>
      <c r="B12" s="203" t="s">
        <v>626</v>
      </c>
      <c r="C12" s="212">
        <v>120</v>
      </c>
      <c r="D12" s="250"/>
      <c r="E12" s="206"/>
    </row>
    <row r="13" spans="1:5" ht="14.65" customHeight="1" x14ac:dyDescent="0.25">
      <c r="A13" s="241" t="s">
        <v>9</v>
      </c>
      <c r="B13" s="2" t="s">
        <v>10</v>
      </c>
      <c r="C13" s="210">
        <v>140</v>
      </c>
      <c r="D13" s="248" t="s">
        <v>663</v>
      </c>
    </row>
    <row r="14" spans="1:5" ht="15.75" thickBot="1" x14ac:dyDescent="0.3">
      <c r="A14" s="242"/>
      <c r="B14" s="199" t="s">
        <v>11</v>
      </c>
      <c r="C14" s="212">
        <v>200</v>
      </c>
      <c r="D14" s="250"/>
    </row>
    <row r="15" spans="1:5" ht="30.75" thickBot="1" x14ac:dyDescent="0.3">
      <c r="A15" s="214" t="s">
        <v>12</v>
      </c>
      <c r="B15" s="215" t="s">
        <v>4</v>
      </c>
      <c r="C15" s="217">
        <v>342.5</v>
      </c>
      <c r="D15" s="207" t="s">
        <v>666</v>
      </c>
    </row>
    <row r="16" spans="1:5" ht="30.75" thickBot="1" x14ac:dyDescent="0.3">
      <c r="A16" s="200" t="s">
        <v>13</v>
      </c>
      <c r="B16" s="201" t="s">
        <v>4</v>
      </c>
      <c r="C16" s="213">
        <v>140</v>
      </c>
      <c r="D16" s="209" t="s">
        <v>667</v>
      </c>
    </row>
    <row r="17" spans="1:5" ht="30.75" thickBot="1" x14ac:dyDescent="0.3">
      <c r="A17" s="200" t="s">
        <v>14</v>
      </c>
      <c r="B17" s="201" t="s">
        <v>4</v>
      </c>
      <c r="C17" s="213">
        <v>148</v>
      </c>
      <c r="D17" s="209" t="s">
        <v>668</v>
      </c>
    </row>
    <row r="18" spans="1:5" x14ac:dyDescent="0.25">
      <c r="A18" s="241" t="s">
        <v>15</v>
      </c>
      <c r="B18" s="204" t="s">
        <v>631</v>
      </c>
      <c r="C18" s="210">
        <v>115</v>
      </c>
      <c r="D18" s="251" t="s">
        <v>669</v>
      </c>
      <c r="E18" s="247"/>
    </row>
    <row r="19" spans="1:5" ht="15.75" thickBot="1" x14ac:dyDescent="0.3">
      <c r="A19" s="242"/>
      <c r="B19" s="205" t="s">
        <v>627</v>
      </c>
      <c r="C19" s="212">
        <v>150</v>
      </c>
      <c r="D19" s="252"/>
      <c r="E19" s="247"/>
    </row>
    <row r="20" spans="1:5" ht="30.75" thickBot="1" x14ac:dyDescent="0.3">
      <c r="A20" s="200" t="s">
        <v>16</v>
      </c>
      <c r="B20" s="201" t="s">
        <v>17</v>
      </c>
      <c r="C20" s="213">
        <v>150</v>
      </c>
      <c r="D20" s="209" t="s">
        <v>670</v>
      </c>
    </row>
    <row r="21" spans="1:5" ht="30.75" thickBot="1" x14ac:dyDescent="0.3">
      <c r="A21" s="200" t="s">
        <v>18</v>
      </c>
      <c r="B21" s="201" t="s">
        <v>4</v>
      </c>
      <c r="C21" s="213">
        <v>127.5</v>
      </c>
      <c r="D21" s="209" t="s">
        <v>671</v>
      </c>
    </row>
    <row r="22" spans="1:5" ht="30.75" thickBot="1" x14ac:dyDescent="0.3">
      <c r="A22" s="200" t="s">
        <v>19</v>
      </c>
      <c r="B22" s="201" t="s">
        <v>4</v>
      </c>
      <c r="C22" s="213">
        <v>13.2</v>
      </c>
      <c r="D22" s="209" t="s">
        <v>672</v>
      </c>
    </row>
    <row r="23" spans="1:5" ht="30.75" thickBot="1" x14ac:dyDescent="0.3">
      <c r="A23" s="200" t="s">
        <v>20</v>
      </c>
      <c r="B23" s="201" t="s">
        <v>4</v>
      </c>
      <c r="C23" s="213">
        <v>24</v>
      </c>
      <c r="D23" s="218" t="s">
        <v>674</v>
      </c>
    </row>
    <row r="24" spans="1:5" ht="30.75" thickBot="1" x14ac:dyDescent="0.3">
      <c r="A24" s="200" t="s">
        <v>21</v>
      </c>
      <c r="B24" s="201" t="s">
        <v>4</v>
      </c>
      <c r="C24" s="213">
        <v>9</v>
      </c>
      <c r="D24" s="209" t="s">
        <v>673</v>
      </c>
    </row>
  </sheetData>
  <mergeCells count="12">
    <mergeCell ref="E5:E7"/>
    <mergeCell ref="A18:A19"/>
    <mergeCell ref="A2:A4"/>
    <mergeCell ref="A5:A7"/>
    <mergeCell ref="A11:A12"/>
    <mergeCell ref="A13:A14"/>
    <mergeCell ref="E18:E19"/>
    <mergeCell ref="D2:D4"/>
    <mergeCell ref="D5:D7"/>
    <mergeCell ref="D11:D12"/>
    <mergeCell ref="D13:D14"/>
    <mergeCell ref="D18:D19"/>
  </mergeCells>
  <hyperlinks>
    <hyperlink ref="B3" r:id="rId1" xr:uid="{F2A7011F-8E04-48B1-8E47-EFE855A392F3}"/>
    <hyperlink ref="B12" r:id="rId2" xr:uid="{9D7C1486-B6E6-44AD-8AC8-AE9E30189E91}"/>
    <hyperlink ref="B18:B19" r:id="rId3" display="Zone 3 et 5 du SDREA -&gt; voir liste des communes " xr:uid="{59D2E513-889D-4A7F-AE35-CE2816DDBD02}"/>
    <hyperlink ref="D2:D4" r:id="rId4" display="Arrêté n°23-116 du 9 mai 2023 fixant le seuil d'agrandissement significatif prévu à l'article L.333-2 du CRPM région Auvergne-Rhone-Alpes (https://operations-societaires.safer.fr/test_assets/arretes/arrete-AUVERGNE-RHONE-ALPES-V2.pdf)" xr:uid="{BA9EB485-61C6-4F03-97B5-D46463F5C205}"/>
    <hyperlink ref="D5:D7" r:id="rId5" display="Arrêté n°DRAAF/SREA-2023-05 fixant le seuil d'agrandissement significatif de la région Bourgogne-Franche Comté prévu à l'article L.333-2 du CRPM (https://operations-societaires.safer.fr/test_assets/arretes/arrete-BOURGOGNE-FRANCHE-COMTE.pdf)" xr:uid="{C7D2816E-0E48-4AAD-9150-4ECBF7A7CBCD}"/>
    <hyperlink ref="D8" r:id="rId6" display="Arrêté du 17 févirer 2023 fixant le seuil d'agrandissement significatif, région Bretagne (https://operations-societaires.safer.fr/test_assets/arretes/arrete-BRETAGNE.pdf)" xr:uid="{CB7AD53B-B5E2-4636-BB5B-6435DE405305}"/>
    <hyperlink ref="D9" r:id="rId7" xr:uid="{57D54E85-58CE-46B0-A577-11BC2DB5136B}"/>
    <hyperlink ref="D10" r:id="rId8" xr:uid="{93DAAABC-FAD9-4BD8-9949-C500495ABE43}"/>
    <hyperlink ref="D11:D12" r:id="rId9" display="Arrêté n°2°23/264 du 19 juin 2023 portant modification de l'arrêté n°2023/087 du 20/02/2023 fixant le seuil d'agrandissement significatif prévu à l'article L.333-2 du CRPM, région Grand Est" xr:uid="{0619E2D5-4E72-40D2-BFD4-B953A93184AB}"/>
    <hyperlink ref="D13:D14" r:id="rId10" display="Arrêté du 27 février 2023 fixant le seuil d'agrandissement significatif prévu à l'article L.333-2 du CRPM, région Hauts de France" xr:uid="{30E565B2-DD91-455E-8C7B-F42CE9BF14BB}"/>
    <hyperlink ref="D15" r:id="rId11" xr:uid="{FF144913-283C-4436-975C-9EB7A5A42833}"/>
    <hyperlink ref="D16" r:id="rId12" xr:uid="{BF965C15-CE90-4840-AD43-752704402E61}"/>
    <hyperlink ref="D17" r:id="rId13" xr:uid="{8737E1C1-2D51-48BC-9CEC-A7561287539D}"/>
    <hyperlink ref="D18:D19" r:id="rId14" display="Arrêté du 31 janvier 2023 fixant le seuil d'agrandissement significatif dans le cadre de la procédure d'autorisation préalable à la prise de participation dans des sociétés possédant ou exploitant du foncier agricole (Occitanie)" xr:uid="{B13FED14-082F-4CA3-BB99-0A684C0F6E65}"/>
    <hyperlink ref="D20" r:id="rId15" xr:uid="{C830E064-2865-42C3-AED9-1652D1A52C3B}"/>
    <hyperlink ref="D21" r:id="rId16" xr:uid="{2FD3B5FB-16B2-42C4-B822-0C7BDE1E7408}"/>
    <hyperlink ref="D22" r:id="rId17" display="Arrêté DAAF/STARD du 1 marc 2023 portant sur la fixation du seuil d'agrandissement significatif prévu à l'article L.333-2 du CRPM, région Guadeloupe" xr:uid="{B1872895-3D30-44D2-B385-CD442FC4B48A}"/>
    <hyperlink ref="D24" r:id="rId18" xr:uid="{01C07801-09BB-4D8A-BCC4-65E20CCE9F13}"/>
    <hyperlink ref="D23" r:id="rId19" xr:uid="{EAAB383D-80AF-40EF-B078-0B0DB78E221F}"/>
    <hyperlink ref="B5:B7" r:id="rId20" display="Zone 1 -&gt; voir liste des communes" xr:uid="{6C82B516-458F-4285-AC77-CE849FE8E7BA}"/>
  </hyperlinks>
  <pageMargins left="0.7" right="0.7" top="0.75" bottom="0.75" header="0.3" footer="0.3"/>
  <pageSetup paperSize="9" orientation="portrait"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83CA-9824-43EF-BF89-51F234EC5B27}">
  <dimension ref="A1:H66"/>
  <sheetViews>
    <sheetView zoomScale="60" zoomScaleNormal="60" zoomScaleSheetLayoutView="70" workbookViewId="0">
      <selection activeCell="H25" sqref="H25"/>
    </sheetView>
  </sheetViews>
  <sheetFormatPr baseColWidth="10" defaultColWidth="8.7109375" defaultRowHeight="15" x14ac:dyDescent="0.25"/>
  <cols>
    <col min="1" max="1" width="115.140625" customWidth="1"/>
    <col min="2" max="2" width="27.42578125" customWidth="1"/>
    <col min="3" max="4" width="27.5703125" customWidth="1"/>
    <col min="5" max="5" width="14.5703125" customWidth="1"/>
    <col min="6" max="6" width="15.42578125" customWidth="1"/>
    <col min="8" max="8" width="169.140625" customWidth="1"/>
  </cols>
  <sheetData>
    <row r="1" spans="1:6" ht="31.9" customHeight="1" x14ac:dyDescent="0.25">
      <c r="A1" s="256" t="s">
        <v>384</v>
      </c>
      <c r="B1" s="256"/>
      <c r="C1" s="256"/>
      <c r="D1" s="256"/>
      <c r="E1" s="256"/>
      <c r="F1" s="256"/>
    </row>
    <row r="2" spans="1:6" ht="39" customHeight="1" x14ac:dyDescent="0.25">
      <c r="A2" s="11" t="s">
        <v>23</v>
      </c>
      <c r="B2" s="13" t="s">
        <v>24</v>
      </c>
      <c r="C2" s="13" t="s">
        <v>25</v>
      </c>
      <c r="D2" s="13" t="s">
        <v>27</v>
      </c>
      <c r="E2" s="13" t="s">
        <v>385</v>
      </c>
      <c r="F2" s="13" t="s">
        <v>28</v>
      </c>
    </row>
    <row r="3" spans="1:6" ht="16.899999999999999" customHeight="1" x14ac:dyDescent="0.25">
      <c r="A3" s="53" t="s">
        <v>108</v>
      </c>
      <c r="B3" s="12"/>
      <c r="C3" s="112">
        <f>B3/E3</f>
        <v>0</v>
      </c>
      <c r="D3" s="18" t="s">
        <v>29</v>
      </c>
      <c r="E3" s="18">
        <v>1</v>
      </c>
      <c r="F3" s="18">
        <v>1</v>
      </c>
    </row>
    <row r="4" spans="1:6" x14ac:dyDescent="0.25">
      <c r="A4" s="28" t="s">
        <v>386</v>
      </c>
      <c r="B4" s="1"/>
      <c r="C4" s="112">
        <f>B4/E4</f>
        <v>0</v>
      </c>
      <c r="D4" s="18" t="s">
        <v>29</v>
      </c>
      <c r="E4" s="18">
        <f>1/F4</f>
        <v>0.18518518518518517</v>
      </c>
      <c r="F4" s="18">
        <v>5.4</v>
      </c>
    </row>
    <row r="5" spans="1:6" x14ac:dyDescent="0.25">
      <c r="A5" s="29" t="s">
        <v>387</v>
      </c>
      <c r="B5" s="1"/>
      <c r="C5" s="112">
        <f t="shared" ref="C5:C16" si="0">B5/E5</f>
        <v>0</v>
      </c>
      <c r="D5" s="18" t="s">
        <v>29</v>
      </c>
      <c r="E5" s="18">
        <f t="shared" ref="E5:E16" si="1">1/F5</f>
        <v>0.21739130434782611</v>
      </c>
      <c r="F5" s="18">
        <v>4.5999999999999996</v>
      </c>
    </row>
    <row r="6" spans="1:6" x14ac:dyDescent="0.25">
      <c r="A6" s="29" t="s">
        <v>388</v>
      </c>
      <c r="B6" s="1"/>
      <c r="C6" s="112">
        <f t="shared" si="0"/>
        <v>0</v>
      </c>
      <c r="D6" s="18" t="s">
        <v>29</v>
      </c>
      <c r="E6" s="18">
        <f t="shared" si="1"/>
        <v>9.2592592592592587E-2</v>
      </c>
      <c r="F6" s="18">
        <v>10.8</v>
      </c>
    </row>
    <row r="7" spans="1:6" x14ac:dyDescent="0.25">
      <c r="A7" s="29" t="s">
        <v>389</v>
      </c>
      <c r="B7" s="1"/>
      <c r="C7" s="112">
        <f t="shared" si="0"/>
        <v>0</v>
      </c>
      <c r="D7" s="18" t="s">
        <v>29</v>
      </c>
      <c r="E7" s="18">
        <f t="shared" si="1"/>
        <v>1.1627906976744186E-2</v>
      </c>
      <c r="F7" s="18">
        <v>86</v>
      </c>
    </row>
    <row r="8" spans="1:6" x14ac:dyDescent="0.25">
      <c r="A8" s="29" t="s">
        <v>390</v>
      </c>
      <c r="B8" s="1"/>
      <c r="C8" s="112">
        <f t="shared" si="0"/>
        <v>0</v>
      </c>
      <c r="D8" s="18" t="s">
        <v>29</v>
      </c>
      <c r="E8" s="18">
        <f t="shared" si="1"/>
        <v>3.0581039755351678E-2</v>
      </c>
      <c r="F8" s="18">
        <v>32.700000000000003</v>
      </c>
    </row>
    <row r="9" spans="1:6" x14ac:dyDescent="0.25">
      <c r="A9" s="29" t="s">
        <v>391</v>
      </c>
      <c r="B9" s="1"/>
      <c r="C9" s="112">
        <f t="shared" si="0"/>
        <v>0</v>
      </c>
      <c r="D9" s="18" t="s">
        <v>29</v>
      </c>
      <c r="E9" s="18">
        <f t="shared" si="1"/>
        <v>6.4724919093851136E-3</v>
      </c>
      <c r="F9" s="18">
        <v>154.5</v>
      </c>
    </row>
    <row r="10" spans="1:6" x14ac:dyDescent="0.25">
      <c r="A10" s="29" t="s">
        <v>392</v>
      </c>
      <c r="B10" s="1"/>
      <c r="C10" s="112">
        <f t="shared" si="0"/>
        <v>0</v>
      </c>
      <c r="D10" s="18" t="s">
        <v>29</v>
      </c>
      <c r="E10" s="18">
        <f t="shared" si="1"/>
        <v>0.4</v>
      </c>
      <c r="F10" s="18">
        <v>2.5</v>
      </c>
    </row>
    <row r="11" spans="1:6" x14ac:dyDescent="0.25">
      <c r="A11" s="29" t="s">
        <v>393</v>
      </c>
      <c r="B11" s="1"/>
      <c r="C11" s="112">
        <f t="shared" si="0"/>
        <v>0</v>
      </c>
      <c r="D11" s="18" t="s">
        <v>29</v>
      </c>
      <c r="E11" s="18">
        <f t="shared" si="1"/>
        <v>0.14285714285714285</v>
      </c>
      <c r="F11" s="18">
        <v>7</v>
      </c>
    </row>
    <row r="12" spans="1:6" x14ac:dyDescent="0.25">
      <c r="A12" s="29" t="s">
        <v>394</v>
      </c>
      <c r="B12" s="1"/>
      <c r="C12" s="112">
        <f t="shared" si="0"/>
        <v>0</v>
      </c>
      <c r="D12" s="18" t="s">
        <v>29</v>
      </c>
      <c r="E12" s="18">
        <f t="shared" si="1"/>
        <v>0.35714285714285715</v>
      </c>
      <c r="F12" s="18">
        <v>2.8</v>
      </c>
    </row>
    <row r="13" spans="1:6" x14ac:dyDescent="0.25">
      <c r="A13" s="29" t="s">
        <v>395</v>
      </c>
      <c r="B13" s="1"/>
      <c r="C13" s="112">
        <f t="shared" si="0"/>
        <v>0</v>
      </c>
      <c r="D13" s="18" t="s">
        <v>29</v>
      </c>
      <c r="E13" s="18">
        <f t="shared" si="1"/>
        <v>6.9444444444444448E-2</v>
      </c>
      <c r="F13" s="18">
        <v>14.4</v>
      </c>
    </row>
    <row r="14" spans="1:6" x14ac:dyDescent="0.25">
      <c r="A14" s="29" t="s">
        <v>396</v>
      </c>
      <c r="B14" s="3"/>
      <c r="C14" s="112">
        <f t="shared" si="0"/>
        <v>0</v>
      </c>
      <c r="D14" s="18" t="s">
        <v>29</v>
      </c>
      <c r="E14" s="18">
        <f t="shared" si="1"/>
        <v>0.17857142857142858</v>
      </c>
      <c r="F14" s="18">
        <v>5.6</v>
      </c>
    </row>
    <row r="15" spans="1:6" x14ac:dyDescent="0.25">
      <c r="A15" s="29" t="s">
        <v>397</v>
      </c>
      <c r="B15" s="1"/>
      <c r="C15" s="112">
        <f t="shared" si="0"/>
        <v>0</v>
      </c>
      <c r="D15" s="18" t="s">
        <v>29</v>
      </c>
      <c r="E15" s="18">
        <f t="shared" si="1"/>
        <v>0.10416666666666667</v>
      </c>
      <c r="F15" s="18">
        <v>9.6</v>
      </c>
    </row>
    <row r="16" spans="1:6" x14ac:dyDescent="0.25">
      <c r="A16" s="29" t="s">
        <v>125</v>
      </c>
      <c r="B16" s="3"/>
      <c r="C16" s="112">
        <f t="shared" si="0"/>
        <v>0</v>
      </c>
      <c r="D16" s="18" t="s">
        <v>29</v>
      </c>
      <c r="E16" s="18">
        <f t="shared" si="1"/>
        <v>0.23255813953488372</v>
      </c>
      <c r="F16" s="18">
        <v>4.3</v>
      </c>
    </row>
    <row r="17" spans="1:8" ht="48.75" customHeight="1" x14ac:dyDescent="0.25">
      <c r="A17" s="163" t="s">
        <v>617</v>
      </c>
      <c r="B17" s="81"/>
      <c r="C17" s="110">
        <f>B17*F17</f>
        <v>0</v>
      </c>
      <c r="D17" s="93" t="s">
        <v>29</v>
      </c>
      <c r="E17" s="93"/>
      <c r="F17" s="93">
        <v>0</v>
      </c>
      <c r="H17" s="102" t="s">
        <v>30</v>
      </c>
    </row>
    <row r="18" spans="1:8" x14ac:dyDescent="0.25">
      <c r="A18" s="61"/>
      <c r="B18" s="57"/>
      <c r="C18" s="62"/>
      <c r="D18" s="62"/>
      <c r="E18" s="62"/>
      <c r="F18" s="62"/>
    </row>
    <row r="19" spans="1:8" x14ac:dyDescent="0.25">
      <c r="A19" s="29" t="s">
        <v>398</v>
      </c>
      <c r="B19" s="1"/>
      <c r="C19" s="112">
        <f>B19/E19</f>
        <v>0</v>
      </c>
      <c r="D19" s="18" t="s">
        <v>399</v>
      </c>
      <c r="E19" s="18">
        <f>1/F19</f>
        <v>3.36</v>
      </c>
      <c r="F19" s="18">
        <f>1/3.36</f>
        <v>0.29761904761904762</v>
      </c>
    </row>
    <row r="20" spans="1:8" x14ac:dyDescent="0.25">
      <c r="A20" s="29" t="s">
        <v>400</v>
      </c>
      <c r="B20" s="1"/>
      <c r="C20" s="112">
        <f t="shared" ref="C20:C64" si="2">B20/E20</f>
        <v>0</v>
      </c>
      <c r="D20" s="18" t="s">
        <v>399</v>
      </c>
      <c r="E20" s="27">
        <v>1.68</v>
      </c>
      <c r="F20" s="18">
        <f>1/E20</f>
        <v>0.59523809523809523</v>
      </c>
    </row>
    <row r="21" spans="1:8" x14ac:dyDescent="0.25">
      <c r="A21" s="29" t="s">
        <v>401</v>
      </c>
      <c r="B21" s="3"/>
      <c r="C21" s="112">
        <f t="shared" si="2"/>
        <v>0</v>
      </c>
      <c r="D21" s="18" t="s">
        <v>55</v>
      </c>
      <c r="E21" s="27">
        <v>24</v>
      </c>
      <c r="F21" s="18">
        <f t="shared" ref="F21:F64" si="3">1/E21</f>
        <v>4.1666666666666664E-2</v>
      </c>
    </row>
    <row r="22" spans="1:8" x14ac:dyDescent="0.25">
      <c r="A22" s="288" t="s">
        <v>402</v>
      </c>
      <c r="B22" s="3"/>
      <c r="C22" s="112">
        <f t="shared" si="2"/>
        <v>0</v>
      </c>
      <c r="D22" s="18" t="s">
        <v>55</v>
      </c>
      <c r="E22" s="27">
        <v>8</v>
      </c>
      <c r="F22" s="18">
        <f t="shared" si="3"/>
        <v>0.125</v>
      </c>
    </row>
    <row r="23" spans="1:8" x14ac:dyDescent="0.25">
      <c r="A23" s="289"/>
      <c r="B23" s="3"/>
      <c r="C23" s="112">
        <f t="shared" si="2"/>
        <v>0</v>
      </c>
      <c r="D23" s="18" t="s">
        <v>403</v>
      </c>
      <c r="E23" s="27">
        <v>24</v>
      </c>
      <c r="F23" s="18">
        <f t="shared" si="3"/>
        <v>4.1666666666666664E-2</v>
      </c>
    </row>
    <row r="24" spans="1:8" x14ac:dyDescent="0.25">
      <c r="A24" s="29" t="s">
        <v>404</v>
      </c>
      <c r="B24" s="3"/>
      <c r="C24" s="112">
        <f t="shared" si="2"/>
        <v>0</v>
      </c>
      <c r="D24" s="93" t="s">
        <v>324</v>
      </c>
      <c r="E24" s="27">
        <v>60</v>
      </c>
      <c r="F24" s="18">
        <f t="shared" si="3"/>
        <v>1.6666666666666666E-2</v>
      </c>
    </row>
    <row r="25" spans="1:8" x14ac:dyDescent="0.25">
      <c r="A25" s="29" t="s">
        <v>406</v>
      </c>
      <c r="B25" s="3"/>
      <c r="C25" s="112">
        <f t="shared" si="2"/>
        <v>0</v>
      </c>
      <c r="D25" s="93" t="s">
        <v>324</v>
      </c>
      <c r="E25" s="27">
        <v>120</v>
      </c>
      <c r="F25" s="18">
        <f t="shared" si="3"/>
        <v>8.3333333333333332E-3</v>
      </c>
    </row>
    <row r="26" spans="1:8" ht="13.9" customHeight="1" x14ac:dyDescent="0.25">
      <c r="A26" s="288" t="s">
        <v>407</v>
      </c>
      <c r="B26" s="3"/>
      <c r="C26" s="112">
        <f t="shared" si="2"/>
        <v>0</v>
      </c>
      <c r="D26" s="93" t="s">
        <v>324</v>
      </c>
      <c r="E26" s="27">
        <v>56</v>
      </c>
      <c r="F26" s="18">
        <f t="shared" si="3"/>
        <v>1.7857142857142856E-2</v>
      </c>
    </row>
    <row r="27" spans="1:8" x14ac:dyDescent="0.25">
      <c r="A27" s="289"/>
      <c r="B27" s="3"/>
      <c r="C27" s="112">
        <f t="shared" si="2"/>
        <v>0</v>
      </c>
      <c r="D27" s="18" t="s">
        <v>408</v>
      </c>
      <c r="E27" s="27">
        <v>1800</v>
      </c>
      <c r="F27" s="18">
        <f t="shared" si="3"/>
        <v>5.5555555555555556E-4</v>
      </c>
    </row>
    <row r="28" spans="1:8" x14ac:dyDescent="0.25">
      <c r="A28" s="29" t="s">
        <v>61</v>
      </c>
      <c r="B28" s="3"/>
      <c r="C28" s="112">
        <f t="shared" si="2"/>
        <v>0</v>
      </c>
      <c r="D28" s="93" t="s">
        <v>324</v>
      </c>
      <c r="E28" s="27">
        <v>120</v>
      </c>
      <c r="F28" s="18">
        <f t="shared" si="3"/>
        <v>8.3333333333333332E-3</v>
      </c>
    </row>
    <row r="29" spans="1:8" x14ac:dyDescent="0.25">
      <c r="A29" s="288" t="s">
        <v>327</v>
      </c>
      <c r="B29" s="3"/>
      <c r="C29" s="112">
        <f t="shared" si="2"/>
        <v>0</v>
      </c>
      <c r="D29" s="93" t="s">
        <v>324</v>
      </c>
      <c r="E29" s="27">
        <v>56</v>
      </c>
      <c r="F29" s="18">
        <f t="shared" si="3"/>
        <v>1.7857142857142856E-2</v>
      </c>
    </row>
    <row r="30" spans="1:8" x14ac:dyDescent="0.25">
      <c r="A30" s="289"/>
      <c r="B30" s="3"/>
      <c r="C30" s="112">
        <f t="shared" si="2"/>
        <v>0</v>
      </c>
      <c r="D30" s="18" t="s">
        <v>408</v>
      </c>
      <c r="E30" s="27">
        <v>1800</v>
      </c>
      <c r="F30" s="18">
        <f t="shared" si="3"/>
        <v>5.5555555555555556E-4</v>
      </c>
    </row>
    <row r="31" spans="1:8" x14ac:dyDescent="0.25">
      <c r="A31" s="29" t="s">
        <v>63</v>
      </c>
      <c r="B31" s="3"/>
      <c r="C31" s="112">
        <f t="shared" si="2"/>
        <v>0</v>
      </c>
      <c r="D31" s="93" t="s">
        <v>324</v>
      </c>
      <c r="E31" s="27">
        <v>120</v>
      </c>
      <c r="F31" s="18">
        <f t="shared" si="3"/>
        <v>8.3333333333333332E-3</v>
      </c>
    </row>
    <row r="32" spans="1:8" x14ac:dyDescent="0.25">
      <c r="A32" s="288" t="s">
        <v>298</v>
      </c>
      <c r="B32" s="3"/>
      <c r="C32" s="112">
        <f t="shared" si="2"/>
        <v>0</v>
      </c>
      <c r="D32" s="93" t="s">
        <v>324</v>
      </c>
      <c r="E32" s="27">
        <v>56</v>
      </c>
      <c r="F32" s="18">
        <f t="shared" si="3"/>
        <v>1.7857142857142856E-2</v>
      </c>
    </row>
    <row r="33" spans="1:6" x14ac:dyDescent="0.25">
      <c r="A33" s="289"/>
      <c r="B33" s="3"/>
      <c r="C33" s="112">
        <f t="shared" si="2"/>
        <v>0</v>
      </c>
      <c r="D33" s="18" t="s">
        <v>408</v>
      </c>
      <c r="E33" s="27">
        <v>600</v>
      </c>
      <c r="F33" s="18">
        <f t="shared" si="3"/>
        <v>1.6666666666666668E-3</v>
      </c>
    </row>
    <row r="34" spans="1:6" x14ac:dyDescent="0.25">
      <c r="A34" s="29" t="s">
        <v>65</v>
      </c>
      <c r="B34" s="3"/>
      <c r="C34" s="112">
        <f t="shared" si="2"/>
        <v>0</v>
      </c>
      <c r="D34" s="18" t="s">
        <v>409</v>
      </c>
      <c r="E34" s="27">
        <v>120</v>
      </c>
      <c r="F34" s="18">
        <f t="shared" si="3"/>
        <v>8.3333333333333332E-3</v>
      </c>
    </row>
    <row r="35" spans="1:6" x14ac:dyDescent="0.25">
      <c r="A35" s="29" t="s">
        <v>410</v>
      </c>
      <c r="B35" s="3"/>
      <c r="C35" s="112">
        <f t="shared" si="2"/>
        <v>0</v>
      </c>
      <c r="D35" s="93" t="s">
        <v>324</v>
      </c>
      <c r="E35" s="27">
        <v>60</v>
      </c>
      <c r="F35" s="18">
        <f t="shared" si="3"/>
        <v>1.6666666666666666E-2</v>
      </c>
    </row>
    <row r="36" spans="1:6" x14ac:dyDescent="0.25">
      <c r="A36" s="288" t="s">
        <v>68</v>
      </c>
      <c r="B36" s="3"/>
      <c r="C36" s="112">
        <f t="shared" si="2"/>
        <v>0</v>
      </c>
      <c r="D36" s="93" t="s">
        <v>324</v>
      </c>
      <c r="E36" s="27">
        <v>120</v>
      </c>
      <c r="F36" s="18">
        <f t="shared" si="3"/>
        <v>8.3333333333333332E-3</v>
      </c>
    </row>
    <row r="37" spans="1:6" x14ac:dyDescent="0.25">
      <c r="A37" s="289"/>
      <c r="B37" s="3"/>
      <c r="C37" s="112">
        <f t="shared" si="2"/>
        <v>0</v>
      </c>
      <c r="D37" s="18" t="s">
        <v>411</v>
      </c>
      <c r="E37" s="27">
        <v>2400</v>
      </c>
      <c r="F37" s="18">
        <f t="shared" si="3"/>
        <v>4.1666666666666669E-4</v>
      </c>
    </row>
    <row r="38" spans="1:6" x14ac:dyDescent="0.25">
      <c r="A38" s="288" t="s">
        <v>69</v>
      </c>
      <c r="B38" s="3"/>
      <c r="C38" s="112">
        <f t="shared" si="2"/>
        <v>0</v>
      </c>
      <c r="D38" s="93" t="s">
        <v>324</v>
      </c>
      <c r="E38" s="27">
        <v>56</v>
      </c>
      <c r="F38" s="18">
        <f t="shared" si="3"/>
        <v>1.7857142857142856E-2</v>
      </c>
    </row>
    <row r="39" spans="1:6" x14ac:dyDescent="0.25">
      <c r="A39" s="289"/>
      <c r="B39" s="3"/>
      <c r="C39" s="112">
        <f t="shared" si="2"/>
        <v>0</v>
      </c>
      <c r="D39" s="18" t="s">
        <v>411</v>
      </c>
      <c r="E39" s="27">
        <v>1120</v>
      </c>
      <c r="F39" s="18">
        <f t="shared" si="3"/>
        <v>8.9285714285714283E-4</v>
      </c>
    </row>
    <row r="40" spans="1:6" x14ac:dyDescent="0.25">
      <c r="A40" s="29" t="s">
        <v>70</v>
      </c>
      <c r="B40" s="3"/>
      <c r="C40" s="112">
        <f t="shared" si="2"/>
        <v>0</v>
      </c>
      <c r="D40" s="18" t="s">
        <v>412</v>
      </c>
      <c r="E40" s="27">
        <v>8000</v>
      </c>
      <c r="F40" s="18">
        <f t="shared" si="3"/>
        <v>1.25E-4</v>
      </c>
    </row>
    <row r="41" spans="1:6" x14ac:dyDescent="0.25">
      <c r="A41" s="29" t="s">
        <v>72</v>
      </c>
      <c r="B41" s="3"/>
      <c r="C41" s="112">
        <f t="shared" si="2"/>
        <v>0</v>
      </c>
      <c r="D41" s="18" t="s">
        <v>412</v>
      </c>
      <c r="E41" s="27">
        <v>4800</v>
      </c>
      <c r="F41" s="18">
        <f t="shared" si="3"/>
        <v>2.0833333333333335E-4</v>
      </c>
    </row>
    <row r="42" spans="1:6" x14ac:dyDescent="0.25">
      <c r="A42" s="29" t="s">
        <v>413</v>
      </c>
      <c r="B42" s="3"/>
      <c r="C42" s="112">
        <f t="shared" si="2"/>
        <v>0</v>
      </c>
      <c r="D42" s="18" t="s">
        <v>399</v>
      </c>
      <c r="E42" s="27">
        <v>60</v>
      </c>
      <c r="F42" s="18">
        <f t="shared" si="3"/>
        <v>1.6666666666666666E-2</v>
      </c>
    </row>
    <row r="43" spans="1:6" x14ac:dyDescent="0.25">
      <c r="A43" s="29" t="s">
        <v>414</v>
      </c>
      <c r="B43" s="3"/>
      <c r="C43" s="112">
        <f t="shared" si="2"/>
        <v>0</v>
      </c>
      <c r="D43" s="18" t="s">
        <v>399</v>
      </c>
      <c r="E43" s="27">
        <v>48</v>
      </c>
      <c r="F43" s="18">
        <f t="shared" si="3"/>
        <v>2.0833333333333332E-2</v>
      </c>
    </row>
    <row r="44" spans="1:6" x14ac:dyDescent="0.25">
      <c r="A44" s="29" t="s">
        <v>76</v>
      </c>
      <c r="B44" s="3"/>
      <c r="C44" s="112">
        <f t="shared" si="2"/>
        <v>0</v>
      </c>
      <c r="D44" s="18" t="s">
        <v>412</v>
      </c>
      <c r="E44" s="27">
        <v>40</v>
      </c>
      <c r="F44" s="18">
        <f t="shared" si="3"/>
        <v>2.5000000000000001E-2</v>
      </c>
    </row>
    <row r="45" spans="1:6" x14ac:dyDescent="0.25">
      <c r="A45" s="29" t="s">
        <v>78</v>
      </c>
      <c r="B45" s="3"/>
      <c r="C45" s="112">
        <f t="shared" si="2"/>
        <v>0</v>
      </c>
      <c r="D45" s="18" t="s">
        <v>412</v>
      </c>
      <c r="E45" s="27">
        <v>96</v>
      </c>
      <c r="F45" s="18">
        <f t="shared" si="3"/>
        <v>1.0416666666666666E-2</v>
      </c>
    </row>
    <row r="46" spans="1:6" x14ac:dyDescent="0.25">
      <c r="A46" s="288" t="s">
        <v>80</v>
      </c>
      <c r="B46" s="3"/>
      <c r="C46" s="112">
        <f t="shared" si="2"/>
        <v>0</v>
      </c>
      <c r="D46" s="18" t="s">
        <v>333</v>
      </c>
      <c r="E46" s="27">
        <v>10</v>
      </c>
      <c r="F46" s="18">
        <f t="shared" si="3"/>
        <v>0.1</v>
      </c>
    </row>
    <row r="47" spans="1:6" x14ac:dyDescent="0.25">
      <c r="A47" s="289"/>
      <c r="B47" s="3"/>
      <c r="C47" s="112">
        <f t="shared" si="2"/>
        <v>0</v>
      </c>
      <c r="D47" s="18" t="s">
        <v>415</v>
      </c>
      <c r="E47" s="27">
        <v>11.2</v>
      </c>
      <c r="F47" s="18">
        <f t="shared" si="3"/>
        <v>8.9285714285714288E-2</v>
      </c>
    </row>
    <row r="48" spans="1:6" x14ac:dyDescent="0.25">
      <c r="A48" s="29" t="s">
        <v>83</v>
      </c>
      <c r="B48" s="3"/>
      <c r="C48" s="112">
        <f t="shared" si="2"/>
        <v>0</v>
      </c>
      <c r="D48" s="18" t="s">
        <v>399</v>
      </c>
      <c r="E48" s="27">
        <v>16</v>
      </c>
      <c r="F48" s="18">
        <f t="shared" si="3"/>
        <v>6.25E-2</v>
      </c>
    </row>
    <row r="49" spans="1:6" x14ac:dyDescent="0.25">
      <c r="A49" s="288" t="s">
        <v>416</v>
      </c>
      <c r="B49" s="3"/>
      <c r="C49" s="112">
        <f t="shared" si="2"/>
        <v>0</v>
      </c>
      <c r="D49" s="18" t="s">
        <v>417</v>
      </c>
      <c r="E49" s="27">
        <v>14</v>
      </c>
      <c r="F49" s="18">
        <f t="shared" si="3"/>
        <v>7.1428571428571425E-2</v>
      </c>
    </row>
    <row r="50" spans="1:6" x14ac:dyDescent="0.25">
      <c r="A50" s="289"/>
      <c r="B50" s="3"/>
      <c r="C50" s="112">
        <f t="shared" si="2"/>
        <v>0</v>
      </c>
      <c r="D50" s="18" t="s">
        <v>418</v>
      </c>
      <c r="E50" s="27">
        <v>360</v>
      </c>
      <c r="F50" s="18">
        <f t="shared" si="3"/>
        <v>2.7777777777777779E-3</v>
      </c>
    </row>
    <row r="51" spans="1:6" x14ac:dyDescent="0.25">
      <c r="A51" s="288" t="s">
        <v>88</v>
      </c>
      <c r="B51" s="3"/>
      <c r="C51" s="112">
        <f t="shared" si="2"/>
        <v>0</v>
      </c>
      <c r="D51" s="18" t="s">
        <v>419</v>
      </c>
      <c r="E51" s="27">
        <v>18</v>
      </c>
      <c r="F51" s="18">
        <f t="shared" si="3"/>
        <v>5.5555555555555552E-2</v>
      </c>
    </row>
    <row r="52" spans="1:6" x14ac:dyDescent="0.25">
      <c r="A52" s="290"/>
      <c r="B52" s="3"/>
      <c r="C52" s="112">
        <f t="shared" si="2"/>
        <v>0</v>
      </c>
      <c r="D52" s="18" t="s">
        <v>420</v>
      </c>
      <c r="E52" s="27">
        <v>360</v>
      </c>
      <c r="F52" s="18">
        <f t="shared" si="3"/>
        <v>2.7777777777777779E-3</v>
      </c>
    </row>
    <row r="53" spans="1:6" x14ac:dyDescent="0.25">
      <c r="A53" s="289"/>
      <c r="B53" s="3"/>
      <c r="C53" s="112">
        <f t="shared" si="2"/>
        <v>0</v>
      </c>
      <c r="D53" s="18" t="s">
        <v>421</v>
      </c>
      <c r="E53" s="27">
        <v>320</v>
      </c>
      <c r="F53" s="18">
        <f t="shared" si="3"/>
        <v>3.1250000000000002E-3</v>
      </c>
    </row>
    <row r="54" spans="1:6" x14ac:dyDescent="0.25">
      <c r="A54" s="29" t="s">
        <v>90</v>
      </c>
      <c r="B54" s="3"/>
      <c r="C54" s="112">
        <f t="shared" si="2"/>
        <v>0</v>
      </c>
      <c r="D54" s="18" t="s">
        <v>422</v>
      </c>
      <c r="E54" s="27">
        <v>4</v>
      </c>
      <c r="F54" s="18">
        <f t="shared" si="3"/>
        <v>0.25</v>
      </c>
    </row>
    <row r="55" spans="1:6" x14ac:dyDescent="0.25">
      <c r="A55" s="288" t="s">
        <v>91</v>
      </c>
      <c r="B55" s="3"/>
      <c r="C55" s="112">
        <f t="shared" si="2"/>
        <v>0</v>
      </c>
      <c r="D55" s="18" t="s">
        <v>423</v>
      </c>
      <c r="E55" s="27">
        <v>18</v>
      </c>
      <c r="F55" s="18">
        <f t="shared" si="3"/>
        <v>5.5555555555555552E-2</v>
      </c>
    </row>
    <row r="56" spans="1:6" x14ac:dyDescent="0.25">
      <c r="A56" s="289"/>
      <c r="B56" s="3"/>
      <c r="C56" s="112">
        <f t="shared" si="2"/>
        <v>0</v>
      </c>
      <c r="D56" s="18" t="s">
        <v>424</v>
      </c>
      <c r="E56" s="27">
        <v>720</v>
      </c>
      <c r="F56" s="18">
        <f t="shared" si="3"/>
        <v>1.3888888888888889E-3</v>
      </c>
    </row>
    <row r="57" spans="1:6" x14ac:dyDescent="0.25">
      <c r="A57" s="288" t="s">
        <v>339</v>
      </c>
      <c r="B57" s="3"/>
      <c r="C57" s="112">
        <f t="shared" si="2"/>
        <v>0</v>
      </c>
      <c r="D57" s="18" t="s">
        <v>425</v>
      </c>
      <c r="E57" s="27">
        <v>2</v>
      </c>
      <c r="F57" s="18">
        <f t="shared" si="3"/>
        <v>0.5</v>
      </c>
    </row>
    <row r="58" spans="1:6" x14ac:dyDescent="0.25">
      <c r="A58" s="289"/>
      <c r="B58" s="3"/>
      <c r="C58" s="112">
        <f t="shared" si="2"/>
        <v>0</v>
      </c>
      <c r="D58" s="18" t="s">
        <v>424</v>
      </c>
      <c r="E58" s="27">
        <v>10</v>
      </c>
      <c r="F58" s="18">
        <f t="shared" si="3"/>
        <v>0.1</v>
      </c>
    </row>
    <row r="59" spans="1:6" x14ac:dyDescent="0.25">
      <c r="A59" s="29" t="s">
        <v>426</v>
      </c>
      <c r="B59" s="3"/>
      <c r="C59" s="112">
        <f t="shared" si="2"/>
        <v>0</v>
      </c>
      <c r="D59" s="18" t="s">
        <v>399</v>
      </c>
      <c r="E59" s="27">
        <v>24</v>
      </c>
      <c r="F59" s="18">
        <f t="shared" si="3"/>
        <v>4.1666666666666664E-2</v>
      </c>
    </row>
    <row r="60" spans="1:6" x14ac:dyDescent="0.25">
      <c r="A60" s="29" t="s">
        <v>427</v>
      </c>
      <c r="B60" s="3"/>
      <c r="C60" s="112">
        <f t="shared" si="2"/>
        <v>0</v>
      </c>
      <c r="D60" s="18" t="s">
        <v>318</v>
      </c>
      <c r="E60" s="27">
        <v>8</v>
      </c>
      <c r="F60" s="18">
        <f t="shared" si="3"/>
        <v>0.125</v>
      </c>
    </row>
    <row r="61" spans="1:6" ht="15" customHeight="1" x14ac:dyDescent="0.25">
      <c r="A61" s="29" t="s">
        <v>428</v>
      </c>
      <c r="B61" s="3"/>
      <c r="C61" s="112">
        <f t="shared" si="2"/>
        <v>0</v>
      </c>
      <c r="D61" s="18" t="s">
        <v>405</v>
      </c>
      <c r="E61" s="27">
        <v>40</v>
      </c>
      <c r="F61" s="18">
        <f t="shared" si="3"/>
        <v>2.5000000000000001E-2</v>
      </c>
    </row>
    <row r="62" spans="1:6" x14ac:dyDescent="0.25">
      <c r="A62" s="29" t="s">
        <v>101</v>
      </c>
      <c r="B62" s="3"/>
      <c r="C62" s="112">
        <f t="shared" si="2"/>
        <v>0</v>
      </c>
      <c r="D62" s="18" t="s">
        <v>102</v>
      </c>
      <c r="E62" s="27">
        <v>16</v>
      </c>
      <c r="F62" s="18">
        <f t="shared" si="3"/>
        <v>6.25E-2</v>
      </c>
    </row>
    <row r="63" spans="1:6" x14ac:dyDescent="0.25">
      <c r="A63" s="29" t="s">
        <v>429</v>
      </c>
      <c r="B63" s="3"/>
      <c r="C63" s="112">
        <f t="shared" si="2"/>
        <v>0</v>
      </c>
      <c r="D63" s="18" t="s">
        <v>318</v>
      </c>
      <c r="E63" s="27">
        <v>0.4</v>
      </c>
      <c r="F63" s="18">
        <f t="shared" si="3"/>
        <v>2.5</v>
      </c>
    </row>
    <row r="64" spans="1:6" x14ac:dyDescent="0.25">
      <c r="A64" s="29" t="s">
        <v>430</v>
      </c>
      <c r="B64" s="3"/>
      <c r="C64" s="112">
        <f t="shared" si="2"/>
        <v>0</v>
      </c>
      <c r="D64" s="18" t="s">
        <v>318</v>
      </c>
      <c r="E64" s="27">
        <v>0.64</v>
      </c>
      <c r="F64" s="18">
        <f t="shared" si="3"/>
        <v>1.5625</v>
      </c>
    </row>
    <row r="66" spans="1:6" x14ac:dyDescent="0.25">
      <c r="A66" s="54" t="s">
        <v>106</v>
      </c>
      <c r="B66" s="54">
        <f>SUM(B3:B17)</f>
        <v>0</v>
      </c>
      <c r="C66" s="54">
        <f>SUM(C3:C64)</f>
        <v>0</v>
      </c>
      <c r="D66" s="30"/>
      <c r="E66" s="60"/>
      <c r="F66" s="60"/>
    </row>
  </sheetData>
  <mergeCells count="12">
    <mergeCell ref="A55:A56"/>
    <mergeCell ref="A57:A58"/>
    <mergeCell ref="A36:A37"/>
    <mergeCell ref="A38:A39"/>
    <mergeCell ref="A46:A47"/>
    <mergeCell ref="A49:A50"/>
    <mergeCell ref="A51:A53"/>
    <mergeCell ref="A1:F1"/>
    <mergeCell ref="A22:A23"/>
    <mergeCell ref="A26:A27"/>
    <mergeCell ref="A29:A30"/>
    <mergeCell ref="A32:A3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A6F31-3BB8-4DD7-BC4F-BCE6720FA212}">
  <dimension ref="A1:H69"/>
  <sheetViews>
    <sheetView topLeftCell="A17" zoomScale="80" zoomScaleNormal="80" zoomScaleSheetLayoutView="50" workbookViewId="0">
      <selection activeCell="A33" sqref="A33"/>
    </sheetView>
  </sheetViews>
  <sheetFormatPr baseColWidth="10" defaultColWidth="11.42578125" defaultRowHeight="15" x14ac:dyDescent="0.25"/>
  <cols>
    <col min="1" max="1" width="78" customWidth="1"/>
    <col min="2" max="2" width="34" customWidth="1"/>
    <col min="3" max="3" width="27.5703125" customWidth="1"/>
    <col min="4" max="4" width="17.140625" customWidth="1"/>
    <col min="5" max="5" width="7.28515625" hidden="1" customWidth="1"/>
    <col min="6" max="6" width="11.85546875" customWidth="1"/>
    <col min="8" max="8" width="125.7109375" customWidth="1"/>
  </cols>
  <sheetData>
    <row r="1" spans="1:6" ht="29.45" customHeight="1" x14ac:dyDescent="0.25">
      <c r="A1" s="256" t="s">
        <v>431</v>
      </c>
      <c r="B1" s="256"/>
      <c r="C1" s="256"/>
      <c r="D1" s="256"/>
      <c r="E1" s="256"/>
      <c r="F1" s="256"/>
    </row>
    <row r="2" spans="1:6" ht="135" x14ac:dyDescent="0.25">
      <c r="A2" s="11" t="s">
        <v>23</v>
      </c>
      <c r="B2" s="13" t="s">
        <v>24</v>
      </c>
      <c r="C2" s="13" t="s">
        <v>25</v>
      </c>
      <c r="D2" s="13" t="s">
        <v>27</v>
      </c>
      <c r="E2" s="13" t="s">
        <v>26</v>
      </c>
      <c r="F2" s="13" t="s">
        <v>28</v>
      </c>
    </row>
    <row r="3" spans="1:6" x14ac:dyDescent="0.25">
      <c r="A3" s="3" t="s">
        <v>432</v>
      </c>
      <c r="B3" s="12"/>
      <c r="C3" s="111">
        <f t="shared" ref="C3:C28" si="0">B3*F3</f>
        <v>0</v>
      </c>
      <c r="D3" s="20" t="s">
        <v>29</v>
      </c>
      <c r="E3" s="19"/>
      <c r="F3" s="18">
        <v>1</v>
      </c>
    </row>
    <row r="4" spans="1:6" x14ac:dyDescent="0.25">
      <c r="A4" s="3" t="s">
        <v>125</v>
      </c>
      <c r="B4" s="12"/>
      <c r="C4" s="111">
        <f t="shared" si="0"/>
        <v>0</v>
      </c>
      <c r="D4" s="20" t="s">
        <v>29</v>
      </c>
      <c r="E4" s="19"/>
      <c r="F4" s="18">
        <v>13.1</v>
      </c>
    </row>
    <row r="5" spans="1:6" x14ac:dyDescent="0.25">
      <c r="A5" s="3" t="s">
        <v>351</v>
      </c>
      <c r="B5" s="12"/>
      <c r="C5" s="111">
        <f t="shared" si="0"/>
        <v>0</v>
      </c>
      <c r="D5" s="20" t="s">
        <v>29</v>
      </c>
      <c r="E5" s="19"/>
      <c r="F5" s="18">
        <v>2.2000000000000002</v>
      </c>
    </row>
    <row r="6" spans="1:6" x14ac:dyDescent="0.25">
      <c r="A6" s="3" t="s">
        <v>433</v>
      </c>
      <c r="B6" s="12"/>
      <c r="C6" s="111">
        <f t="shared" si="0"/>
        <v>0</v>
      </c>
      <c r="D6" s="20" t="s">
        <v>29</v>
      </c>
      <c r="E6" s="19"/>
      <c r="F6" s="18">
        <v>1</v>
      </c>
    </row>
    <row r="7" spans="1:6" x14ac:dyDescent="0.25">
      <c r="A7" s="3" t="s">
        <v>111</v>
      </c>
      <c r="B7" s="12"/>
      <c r="C7" s="111">
        <f t="shared" si="0"/>
        <v>0</v>
      </c>
      <c r="D7" s="20" t="s">
        <v>29</v>
      </c>
      <c r="E7" s="19"/>
      <c r="F7" s="18">
        <v>3.7</v>
      </c>
    </row>
    <row r="8" spans="1:6" x14ac:dyDescent="0.25">
      <c r="A8" s="3" t="s">
        <v>315</v>
      </c>
      <c r="B8" s="12"/>
      <c r="C8" s="111">
        <f t="shared" si="0"/>
        <v>0</v>
      </c>
      <c r="D8" s="20" t="s">
        <v>29</v>
      </c>
      <c r="E8" s="19"/>
      <c r="F8" s="18">
        <v>3.5</v>
      </c>
    </row>
    <row r="9" spans="1:6" x14ac:dyDescent="0.25">
      <c r="A9" s="3" t="s">
        <v>434</v>
      </c>
      <c r="B9" s="12"/>
      <c r="C9" s="111">
        <f t="shared" si="0"/>
        <v>0</v>
      </c>
      <c r="D9" s="20" t="s">
        <v>29</v>
      </c>
      <c r="E9" s="19"/>
      <c r="F9" s="18">
        <v>5.4</v>
      </c>
    </row>
    <row r="10" spans="1:6" x14ac:dyDescent="0.25">
      <c r="A10" s="3" t="s">
        <v>435</v>
      </c>
      <c r="B10" s="12"/>
      <c r="C10" s="111">
        <f t="shared" si="0"/>
        <v>0</v>
      </c>
      <c r="D10" s="20" t="s">
        <v>29</v>
      </c>
      <c r="E10" s="19"/>
      <c r="F10" s="18">
        <v>4.4000000000000004</v>
      </c>
    </row>
    <row r="11" spans="1:6" x14ac:dyDescent="0.25">
      <c r="A11" s="3" t="s">
        <v>436</v>
      </c>
      <c r="B11" s="12"/>
      <c r="C11" s="111">
        <f t="shared" si="0"/>
        <v>0</v>
      </c>
      <c r="D11" s="20" t="s">
        <v>29</v>
      </c>
      <c r="E11" s="19"/>
      <c r="F11" s="18">
        <v>0.5</v>
      </c>
    </row>
    <row r="12" spans="1:6" x14ac:dyDescent="0.25">
      <c r="A12" s="3" t="s">
        <v>437</v>
      </c>
      <c r="B12" s="12"/>
      <c r="C12" s="111">
        <f t="shared" si="0"/>
        <v>0</v>
      </c>
      <c r="D12" s="20" t="s">
        <v>29</v>
      </c>
      <c r="E12" s="19"/>
      <c r="F12" s="18">
        <v>9.8000000000000007</v>
      </c>
    </row>
    <row r="13" spans="1:6" x14ac:dyDescent="0.25">
      <c r="A13" s="3" t="s">
        <v>438</v>
      </c>
      <c r="B13" s="12"/>
      <c r="C13" s="111">
        <f t="shared" si="0"/>
        <v>0</v>
      </c>
      <c r="D13" s="20" t="s">
        <v>29</v>
      </c>
      <c r="E13" s="19"/>
      <c r="F13" s="18">
        <v>53</v>
      </c>
    </row>
    <row r="14" spans="1:6" x14ac:dyDescent="0.25">
      <c r="A14" s="3" t="s">
        <v>439</v>
      </c>
      <c r="B14" s="12"/>
      <c r="C14" s="111">
        <f t="shared" si="0"/>
        <v>0</v>
      </c>
      <c r="D14" s="20" t="s">
        <v>29</v>
      </c>
      <c r="E14" s="19"/>
      <c r="F14" s="18">
        <v>2.7</v>
      </c>
    </row>
    <row r="15" spans="1:6" x14ac:dyDescent="0.25">
      <c r="A15" s="3" t="s">
        <v>440</v>
      </c>
      <c r="B15" s="12"/>
      <c r="C15" s="111">
        <f t="shared" si="0"/>
        <v>0</v>
      </c>
      <c r="D15" s="20" t="s">
        <v>29</v>
      </c>
      <c r="E15" s="19"/>
      <c r="F15" s="18">
        <v>36.5</v>
      </c>
    </row>
    <row r="16" spans="1:6" x14ac:dyDescent="0.25">
      <c r="A16" s="3" t="s">
        <v>441</v>
      </c>
      <c r="B16" s="12"/>
      <c r="C16" s="111">
        <f t="shared" si="0"/>
        <v>0</v>
      </c>
      <c r="D16" s="20" t="s">
        <v>29</v>
      </c>
      <c r="E16" s="19"/>
      <c r="F16" s="18">
        <v>100.4</v>
      </c>
    </row>
    <row r="17" spans="1:8" ht="121.5" customHeight="1" x14ac:dyDescent="0.25">
      <c r="A17" s="51" t="s">
        <v>622</v>
      </c>
      <c r="B17" s="12"/>
      <c r="C17" s="111">
        <f t="shared" si="0"/>
        <v>0</v>
      </c>
      <c r="D17" s="20" t="s">
        <v>29</v>
      </c>
      <c r="E17" s="19"/>
      <c r="F17" s="18">
        <v>3</v>
      </c>
      <c r="H17" s="102" t="s">
        <v>442</v>
      </c>
    </row>
    <row r="18" spans="1:8" ht="45" x14ac:dyDescent="0.25">
      <c r="A18" s="51" t="s">
        <v>623</v>
      </c>
      <c r="B18" s="12"/>
      <c r="C18" s="111">
        <f t="shared" si="0"/>
        <v>0</v>
      </c>
      <c r="D18" s="20" t="s">
        <v>29</v>
      </c>
      <c r="E18" s="19"/>
      <c r="F18" s="18">
        <v>6</v>
      </c>
      <c r="H18" s="106" t="s">
        <v>443</v>
      </c>
    </row>
    <row r="19" spans="1:8" x14ac:dyDescent="0.25">
      <c r="A19" s="3" t="s">
        <v>624</v>
      </c>
      <c r="B19" s="12"/>
      <c r="C19" s="111">
        <f t="shared" si="0"/>
        <v>0</v>
      </c>
      <c r="D19" s="20" t="s">
        <v>29</v>
      </c>
      <c r="E19" s="19"/>
      <c r="F19" s="18">
        <v>10</v>
      </c>
      <c r="H19" t="s">
        <v>444</v>
      </c>
    </row>
    <row r="20" spans="1:8" x14ac:dyDescent="0.25">
      <c r="A20" s="3" t="s">
        <v>625</v>
      </c>
      <c r="B20" s="12"/>
      <c r="C20" s="111">
        <f t="shared" si="0"/>
        <v>0</v>
      </c>
      <c r="D20" s="20" t="s">
        <v>29</v>
      </c>
      <c r="E20" s="19"/>
      <c r="F20" s="18">
        <v>16.899999999999999</v>
      </c>
      <c r="H20" t="s">
        <v>445</v>
      </c>
    </row>
    <row r="21" spans="1:8" x14ac:dyDescent="0.25">
      <c r="A21" s="3" t="s">
        <v>361</v>
      </c>
      <c r="B21" s="12"/>
      <c r="C21" s="111">
        <f t="shared" si="0"/>
        <v>0</v>
      </c>
      <c r="D21" s="20" t="s">
        <v>29</v>
      </c>
      <c r="E21" s="19"/>
      <c r="F21" s="18">
        <v>2.2000000000000002</v>
      </c>
    </row>
    <row r="22" spans="1:8" x14ac:dyDescent="0.25">
      <c r="A22" s="3" t="s">
        <v>446</v>
      </c>
      <c r="B22" s="12"/>
      <c r="C22" s="111">
        <f t="shared" si="0"/>
        <v>0</v>
      </c>
      <c r="D22" s="20" t="s">
        <v>29</v>
      </c>
      <c r="E22" s="19"/>
      <c r="F22" s="18">
        <v>5.3</v>
      </c>
    </row>
    <row r="23" spans="1:8" x14ac:dyDescent="0.25">
      <c r="A23" s="3" t="s">
        <v>447</v>
      </c>
      <c r="B23" s="12"/>
      <c r="C23" s="111">
        <f t="shared" si="0"/>
        <v>0</v>
      </c>
      <c r="D23" s="20" t="s">
        <v>29</v>
      </c>
      <c r="E23" s="19"/>
      <c r="F23" s="18">
        <v>9.1999999999999993</v>
      </c>
    </row>
    <row r="24" spans="1:8" x14ac:dyDescent="0.25">
      <c r="A24" s="3" t="s">
        <v>448</v>
      </c>
      <c r="B24" s="12"/>
      <c r="C24" s="111">
        <f t="shared" si="0"/>
        <v>0</v>
      </c>
      <c r="D24" s="20" t="s">
        <v>29</v>
      </c>
      <c r="E24" s="19"/>
      <c r="F24" s="18">
        <v>8.8000000000000007</v>
      </c>
    </row>
    <row r="25" spans="1:8" x14ac:dyDescent="0.25">
      <c r="A25" s="3" t="s">
        <v>449</v>
      </c>
      <c r="B25" s="12"/>
      <c r="C25" s="111">
        <f t="shared" si="0"/>
        <v>0</v>
      </c>
      <c r="D25" s="20" t="s">
        <v>29</v>
      </c>
      <c r="E25" s="19"/>
      <c r="F25" s="18">
        <v>1.8</v>
      </c>
    </row>
    <row r="26" spans="1:8" x14ac:dyDescent="0.25">
      <c r="A26" s="3" t="s">
        <v>450</v>
      </c>
      <c r="B26" s="12"/>
      <c r="C26" s="111">
        <f t="shared" si="0"/>
        <v>0</v>
      </c>
      <c r="D26" s="20" t="s">
        <v>29</v>
      </c>
      <c r="E26" s="19"/>
      <c r="F26" s="18">
        <v>5.3</v>
      </c>
    </row>
    <row r="27" spans="1:8" ht="15.6" customHeight="1" x14ac:dyDescent="0.25">
      <c r="A27" s="3" t="s">
        <v>451</v>
      </c>
      <c r="B27" s="12"/>
      <c r="C27" s="111">
        <f t="shared" si="0"/>
        <v>0</v>
      </c>
      <c r="D27" s="20" t="s">
        <v>29</v>
      </c>
      <c r="E27" s="19"/>
      <c r="F27" s="18">
        <v>11.1</v>
      </c>
    </row>
    <row r="28" spans="1:8" ht="62.25" customHeight="1" x14ac:dyDescent="0.25">
      <c r="A28" s="163" t="s">
        <v>617</v>
      </c>
      <c r="B28" s="12"/>
      <c r="C28" s="110">
        <f t="shared" si="0"/>
        <v>0</v>
      </c>
      <c r="D28" s="93" t="s">
        <v>29</v>
      </c>
      <c r="E28" s="93"/>
      <c r="F28" s="93">
        <v>0</v>
      </c>
      <c r="H28" s="102" t="s">
        <v>30</v>
      </c>
    </row>
    <row r="29" spans="1:8" x14ac:dyDescent="0.25">
      <c r="A29" s="41"/>
      <c r="B29" s="42"/>
      <c r="C29" s="43"/>
      <c r="D29" s="43"/>
      <c r="E29" s="44"/>
      <c r="F29" s="45"/>
    </row>
    <row r="30" spans="1:8" x14ac:dyDescent="0.25">
      <c r="A30" s="10" t="s">
        <v>51</v>
      </c>
      <c r="B30" s="12"/>
      <c r="C30" s="111">
        <f t="shared" ref="C30:C67" si="1">B30*F30</f>
        <v>0</v>
      </c>
      <c r="D30" s="20" t="s">
        <v>452</v>
      </c>
      <c r="E30" s="19"/>
      <c r="F30" s="18">
        <v>0.6</v>
      </c>
    </row>
    <row r="31" spans="1:8" x14ac:dyDescent="0.25">
      <c r="A31" s="10" t="s">
        <v>54</v>
      </c>
      <c r="B31" s="12"/>
      <c r="C31" s="111">
        <f t="shared" si="1"/>
        <v>0</v>
      </c>
      <c r="D31" s="20" t="s">
        <v>293</v>
      </c>
      <c r="E31" s="19"/>
      <c r="F31" s="18">
        <v>4.4999999999999998E-2</v>
      </c>
    </row>
    <row r="32" spans="1:8" x14ac:dyDescent="0.25">
      <c r="A32" s="10" t="s">
        <v>53</v>
      </c>
      <c r="B32" s="12"/>
      <c r="C32" s="111">
        <f t="shared" si="1"/>
        <v>0</v>
      </c>
      <c r="D32" s="20" t="s">
        <v>452</v>
      </c>
      <c r="E32" s="19"/>
      <c r="F32" s="18">
        <v>1.2</v>
      </c>
    </row>
    <row r="33" spans="1:6" x14ac:dyDescent="0.25">
      <c r="A33" s="50" t="s">
        <v>453</v>
      </c>
      <c r="B33" s="12"/>
      <c r="C33" s="111">
        <f t="shared" si="1"/>
        <v>0</v>
      </c>
      <c r="D33" s="20" t="s">
        <v>293</v>
      </c>
      <c r="E33" s="19"/>
      <c r="F33" s="18">
        <v>0.113</v>
      </c>
    </row>
    <row r="34" spans="1:6" x14ac:dyDescent="0.25">
      <c r="A34" s="39" t="s">
        <v>404</v>
      </c>
      <c r="B34" s="32"/>
      <c r="C34" s="111">
        <f t="shared" si="1"/>
        <v>0</v>
      </c>
      <c r="D34" s="93" t="s">
        <v>324</v>
      </c>
      <c r="E34" s="19"/>
      <c r="F34" s="18">
        <v>0.06</v>
      </c>
    </row>
    <row r="35" spans="1:6" x14ac:dyDescent="0.25">
      <c r="A35" s="39" t="s">
        <v>454</v>
      </c>
      <c r="B35" s="32"/>
      <c r="C35" s="111">
        <f t="shared" si="1"/>
        <v>0</v>
      </c>
      <c r="D35" s="93" t="s">
        <v>324</v>
      </c>
      <c r="E35" s="19"/>
      <c r="F35" s="18">
        <v>0.03</v>
      </c>
    </row>
    <row r="36" spans="1:6" x14ac:dyDescent="0.25">
      <c r="A36" s="51" t="s">
        <v>455</v>
      </c>
      <c r="B36" s="32"/>
      <c r="C36" s="111">
        <f t="shared" si="1"/>
        <v>0</v>
      </c>
      <c r="D36" s="93" t="s">
        <v>324</v>
      </c>
      <c r="E36" s="19"/>
      <c r="F36" s="18">
        <v>0.03</v>
      </c>
    </row>
    <row r="37" spans="1:6" x14ac:dyDescent="0.25">
      <c r="A37" s="3" t="s">
        <v>456</v>
      </c>
      <c r="B37" s="32"/>
      <c r="C37" s="111">
        <f t="shared" si="1"/>
        <v>0</v>
      </c>
      <c r="D37" s="93" t="s">
        <v>324</v>
      </c>
      <c r="E37" s="19"/>
      <c r="F37" s="18">
        <v>0.03</v>
      </c>
    </row>
    <row r="38" spans="1:6" x14ac:dyDescent="0.25">
      <c r="A38" s="51" t="s">
        <v>457</v>
      </c>
      <c r="B38" s="32"/>
      <c r="C38" s="111">
        <f t="shared" si="1"/>
        <v>0</v>
      </c>
      <c r="D38" s="93" t="s">
        <v>324</v>
      </c>
      <c r="E38" s="19"/>
      <c r="F38" s="18">
        <v>0.03</v>
      </c>
    </row>
    <row r="39" spans="1:6" x14ac:dyDescent="0.25">
      <c r="A39" s="51" t="s">
        <v>458</v>
      </c>
      <c r="B39" s="32"/>
      <c r="C39" s="111">
        <f t="shared" si="1"/>
        <v>0</v>
      </c>
      <c r="D39" s="20" t="s">
        <v>290</v>
      </c>
      <c r="E39" s="19"/>
      <c r="F39" s="18">
        <v>8.9999999999999998E-4</v>
      </c>
    </row>
    <row r="40" spans="1:6" x14ac:dyDescent="0.25">
      <c r="A40" s="3" t="s">
        <v>459</v>
      </c>
      <c r="B40" s="47"/>
      <c r="C40" s="111">
        <f t="shared" si="1"/>
        <v>0</v>
      </c>
      <c r="D40" s="25" t="s">
        <v>290</v>
      </c>
      <c r="E40" s="24"/>
      <c r="F40" s="26">
        <v>8.9999999999999998E-4</v>
      </c>
    </row>
    <row r="41" spans="1:6" x14ac:dyDescent="0.25">
      <c r="A41" s="52" t="s">
        <v>460</v>
      </c>
      <c r="B41" s="48"/>
      <c r="C41" s="111">
        <f t="shared" si="1"/>
        <v>0</v>
      </c>
      <c r="D41" s="93" t="s">
        <v>324</v>
      </c>
      <c r="E41" s="18"/>
      <c r="F41" s="18">
        <v>0.03</v>
      </c>
    </row>
    <row r="42" spans="1:6" x14ac:dyDescent="0.25">
      <c r="A42" s="51" t="s">
        <v>461</v>
      </c>
      <c r="B42" s="48"/>
      <c r="C42" s="111">
        <f t="shared" si="1"/>
        <v>0</v>
      </c>
      <c r="D42" s="18" t="s">
        <v>290</v>
      </c>
      <c r="E42" s="18"/>
      <c r="F42" s="18">
        <v>5.0000000000000001E-3</v>
      </c>
    </row>
    <row r="43" spans="1:6" x14ac:dyDescent="0.25">
      <c r="A43" s="51" t="s">
        <v>462</v>
      </c>
      <c r="B43" s="48"/>
      <c r="C43" s="111">
        <f t="shared" si="1"/>
        <v>0</v>
      </c>
      <c r="D43" s="18" t="s">
        <v>290</v>
      </c>
      <c r="E43" s="18"/>
      <c r="F43" s="18">
        <v>5.0000000000000001E-3</v>
      </c>
    </row>
    <row r="44" spans="1:6" x14ac:dyDescent="0.25">
      <c r="A44" s="3" t="s">
        <v>65</v>
      </c>
      <c r="B44" s="48"/>
      <c r="C44" s="111">
        <f t="shared" si="1"/>
        <v>0</v>
      </c>
      <c r="D44" s="18" t="s">
        <v>290</v>
      </c>
      <c r="E44" s="18"/>
      <c r="F44" s="18">
        <v>5.0000000000000001E-3</v>
      </c>
    </row>
    <row r="45" spans="1:6" x14ac:dyDescent="0.25">
      <c r="A45" s="3" t="s">
        <v>463</v>
      </c>
      <c r="B45" s="48"/>
      <c r="C45" s="111">
        <f t="shared" si="1"/>
        <v>0</v>
      </c>
      <c r="D45" s="18" t="s">
        <v>290</v>
      </c>
      <c r="E45" s="18"/>
      <c r="F45" s="18">
        <v>2E-3</v>
      </c>
    </row>
    <row r="46" spans="1:6" x14ac:dyDescent="0.25">
      <c r="A46" s="3" t="s">
        <v>464</v>
      </c>
      <c r="B46" s="48"/>
      <c r="C46" s="111">
        <f t="shared" si="1"/>
        <v>0</v>
      </c>
      <c r="D46" s="18" t="s">
        <v>290</v>
      </c>
      <c r="E46" s="18"/>
      <c r="F46" s="18">
        <v>3.0000000000000001E-3</v>
      </c>
    </row>
    <row r="47" spans="1:6" x14ac:dyDescent="0.25">
      <c r="A47" s="3" t="s">
        <v>465</v>
      </c>
      <c r="B47" s="48"/>
      <c r="C47" s="111">
        <f t="shared" si="1"/>
        <v>0</v>
      </c>
      <c r="D47" s="18" t="s">
        <v>290</v>
      </c>
      <c r="E47" s="18"/>
      <c r="F47" s="18">
        <v>1.8E-3</v>
      </c>
    </row>
    <row r="48" spans="1:6" x14ac:dyDescent="0.25">
      <c r="A48" s="3" t="s">
        <v>466</v>
      </c>
      <c r="B48" s="48"/>
      <c r="C48" s="111">
        <f t="shared" si="1"/>
        <v>0</v>
      </c>
      <c r="D48" s="18" t="s">
        <v>293</v>
      </c>
      <c r="E48" s="18"/>
      <c r="F48" s="18">
        <v>0.27300000000000002</v>
      </c>
    </row>
    <row r="49" spans="1:6" x14ac:dyDescent="0.25">
      <c r="A49" s="3" t="s">
        <v>467</v>
      </c>
      <c r="B49" s="48"/>
      <c r="C49" s="111">
        <f t="shared" si="1"/>
        <v>0</v>
      </c>
      <c r="D49" s="18" t="s">
        <v>293</v>
      </c>
      <c r="E49" s="18"/>
      <c r="F49" s="18">
        <v>0.06</v>
      </c>
    </row>
    <row r="50" spans="1:6" x14ac:dyDescent="0.25">
      <c r="A50" s="3" t="s">
        <v>468</v>
      </c>
      <c r="B50" s="48"/>
      <c r="C50" s="111">
        <f t="shared" si="1"/>
        <v>0</v>
      </c>
      <c r="D50" s="18" t="s">
        <v>290</v>
      </c>
      <c r="E50" s="18"/>
      <c r="F50" s="18">
        <v>2.647E-2</v>
      </c>
    </row>
    <row r="51" spans="1:6" x14ac:dyDescent="0.25">
      <c r="A51" s="3" t="s">
        <v>469</v>
      </c>
      <c r="B51" s="48"/>
      <c r="C51" s="111">
        <f t="shared" si="1"/>
        <v>0</v>
      </c>
      <c r="D51" s="18" t="s">
        <v>290</v>
      </c>
      <c r="E51" s="18"/>
      <c r="F51" s="18">
        <v>8.9999999999999993E-3</v>
      </c>
    </row>
    <row r="52" spans="1:6" x14ac:dyDescent="0.25">
      <c r="A52" s="3" t="s">
        <v>70</v>
      </c>
      <c r="B52" s="48"/>
      <c r="C52" s="111">
        <f t="shared" si="1"/>
        <v>0</v>
      </c>
      <c r="D52" s="18" t="s">
        <v>290</v>
      </c>
      <c r="E52" s="18"/>
      <c r="F52" s="18">
        <v>1.2E-4</v>
      </c>
    </row>
    <row r="53" spans="1:6" x14ac:dyDescent="0.25">
      <c r="A53" s="3" t="s">
        <v>72</v>
      </c>
      <c r="B53" s="48"/>
      <c r="C53" s="111">
        <f t="shared" si="1"/>
        <v>0</v>
      </c>
      <c r="D53" s="18" t="s">
        <v>290</v>
      </c>
      <c r="E53" s="18"/>
      <c r="F53" s="18">
        <v>2.0000000000000001E-4</v>
      </c>
    </row>
    <row r="54" spans="1:6" x14ac:dyDescent="0.25">
      <c r="A54" s="3" t="s">
        <v>470</v>
      </c>
      <c r="B54" s="48"/>
      <c r="C54" s="111">
        <f t="shared" si="1"/>
        <v>0</v>
      </c>
      <c r="D54" s="18" t="s">
        <v>471</v>
      </c>
      <c r="E54" s="18"/>
      <c r="F54" s="18">
        <v>1.7000000000000001E-2</v>
      </c>
    </row>
    <row r="55" spans="1:6" x14ac:dyDescent="0.25">
      <c r="A55" s="3" t="s">
        <v>472</v>
      </c>
      <c r="B55" s="48"/>
      <c r="C55" s="111">
        <f t="shared" si="1"/>
        <v>0</v>
      </c>
      <c r="D55" s="18" t="s">
        <v>471</v>
      </c>
      <c r="E55" s="18"/>
      <c r="F55" s="18">
        <v>2.1000000000000001E-2</v>
      </c>
    </row>
    <row r="56" spans="1:6" x14ac:dyDescent="0.25">
      <c r="A56" s="3" t="s">
        <v>80</v>
      </c>
      <c r="B56" s="48"/>
      <c r="C56" s="111">
        <f t="shared" si="1"/>
        <v>0</v>
      </c>
      <c r="D56" s="18" t="s">
        <v>473</v>
      </c>
      <c r="E56" s="18"/>
      <c r="F56" s="18">
        <v>0.1</v>
      </c>
    </row>
    <row r="57" spans="1:6" x14ac:dyDescent="0.25">
      <c r="A57" s="3" t="s">
        <v>83</v>
      </c>
      <c r="B57" s="48"/>
      <c r="C57" s="111">
        <f t="shared" si="1"/>
        <v>0</v>
      </c>
      <c r="D57" s="18" t="s">
        <v>290</v>
      </c>
      <c r="E57" s="18"/>
      <c r="F57" s="18">
        <v>6.3E-2</v>
      </c>
    </row>
    <row r="58" spans="1:6" x14ac:dyDescent="0.25">
      <c r="A58" s="3" t="s">
        <v>90</v>
      </c>
      <c r="B58" s="48"/>
      <c r="C58" s="111">
        <f t="shared" si="1"/>
        <v>0</v>
      </c>
      <c r="D58" s="18" t="s">
        <v>471</v>
      </c>
      <c r="E58" s="18"/>
      <c r="F58" s="18">
        <v>0.25</v>
      </c>
    </row>
    <row r="59" spans="1:6" x14ac:dyDescent="0.25">
      <c r="A59" s="3" t="s">
        <v>85</v>
      </c>
      <c r="B59" s="48"/>
      <c r="C59" s="111">
        <f t="shared" si="1"/>
        <v>0</v>
      </c>
      <c r="D59" s="18" t="s">
        <v>474</v>
      </c>
      <c r="E59" s="18"/>
      <c r="F59" s="18">
        <v>3.0000000000000001E-3</v>
      </c>
    </row>
    <row r="60" spans="1:6" x14ac:dyDescent="0.25">
      <c r="A60" s="3" t="s">
        <v>475</v>
      </c>
      <c r="B60" s="48"/>
      <c r="C60" s="111">
        <f t="shared" si="1"/>
        <v>0</v>
      </c>
      <c r="D60" s="18" t="s">
        <v>290</v>
      </c>
      <c r="E60" s="18"/>
      <c r="F60" s="18">
        <v>3.0000000000000001E-3</v>
      </c>
    </row>
    <row r="61" spans="1:6" x14ac:dyDescent="0.25">
      <c r="A61" s="3" t="s">
        <v>476</v>
      </c>
      <c r="B61" s="48"/>
      <c r="C61" s="111">
        <f t="shared" si="1"/>
        <v>0</v>
      </c>
      <c r="D61" s="18" t="s">
        <v>290</v>
      </c>
      <c r="E61" s="18"/>
      <c r="F61" s="18">
        <v>3.0000000000000001E-3</v>
      </c>
    </row>
    <row r="62" spans="1:6" x14ac:dyDescent="0.25">
      <c r="A62" s="3" t="s">
        <v>91</v>
      </c>
      <c r="B62" s="48"/>
      <c r="C62" s="111">
        <f t="shared" si="1"/>
        <v>0</v>
      </c>
      <c r="D62" s="18" t="s">
        <v>477</v>
      </c>
      <c r="E62" s="18"/>
      <c r="F62" s="18">
        <v>5.6000000000000001E-2</v>
      </c>
    </row>
    <row r="63" spans="1:6" x14ac:dyDescent="0.25">
      <c r="A63" s="3" t="s">
        <v>478</v>
      </c>
      <c r="B63" s="48"/>
      <c r="C63" s="111">
        <f t="shared" si="1"/>
        <v>0</v>
      </c>
      <c r="D63" s="18" t="s">
        <v>479</v>
      </c>
      <c r="E63" s="18"/>
      <c r="F63" s="18">
        <v>0.5</v>
      </c>
    </row>
    <row r="64" spans="1:6" x14ac:dyDescent="0.25">
      <c r="A64" s="3" t="s">
        <v>96</v>
      </c>
      <c r="B64" s="48"/>
      <c r="C64" s="111">
        <f t="shared" si="1"/>
        <v>0</v>
      </c>
      <c r="D64" s="18" t="s">
        <v>480</v>
      </c>
      <c r="E64" s="18"/>
      <c r="F64" s="18">
        <v>4.2000000000000003E-2</v>
      </c>
    </row>
    <row r="65" spans="1:6" x14ac:dyDescent="0.25">
      <c r="A65" s="3" t="s">
        <v>97</v>
      </c>
      <c r="B65" s="48"/>
      <c r="C65" s="111">
        <f t="shared" si="1"/>
        <v>0</v>
      </c>
      <c r="D65" s="18" t="s">
        <v>480</v>
      </c>
      <c r="E65" s="18"/>
      <c r="F65" s="18">
        <v>0.125</v>
      </c>
    </row>
    <row r="66" spans="1:6" x14ac:dyDescent="0.25">
      <c r="A66" s="3" t="s">
        <v>481</v>
      </c>
      <c r="B66" s="48"/>
      <c r="C66" s="111">
        <f t="shared" si="1"/>
        <v>0</v>
      </c>
      <c r="D66" s="18" t="s">
        <v>405</v>
      </c>
      <c r="E66" s="18"/>
      <c r="F66" s="18">
        <v>2.5000000000000001E-2</v>
      </c>
    </row>
    <row r="67" spans="1:6" x14ac:dyDescent="0.25">
      <c r="A67" s="3" t="s">
        <v>101</v>
      </c>
      <c r="B67" s="48"/>
      <c r="C67" s="111">
        <f t="shared" si="1"/>
        <v>0</v>
      </c>
      <c r="D67" s="18" t="s">
        <v>343</v>
      </c>
      <c r="E67" s="18"/>
      <c r="F67" s="18">
        <v>6.3E-2</v>
      </c>
    </row>
    <row r="69" spans="1:6" x14ac:dyDescent="0.25">
      <c r="A69" s="54" t="s">
        <v>106</v>
      </c>
      <c r="B69" s="54">
        <f>SUM(B3:B28)</f>
        <v>0</v>
      </c>
      <c r="C69" s="54">
        <f>SUM(C3:C67)</f>
        <v>0</v>
      </c>
    </row>
  </sheetData>
  <mergeCells count="1">
    <mergeCell ref="A1:F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6F58-257B-49DF-9BD4-5BAF983963F3}">
  <dimension ref="A1:H44"/>
  <sheetViews>
    <sheetView topLeftCell="A10" zoomScale="80" zoomScaleNormal="80" workbookViewId="0">
      <selection activeCell="H28" sqref="H28"/>
    </sheetView>
  </sheetViews>
  <sheetFormatPr baseColWidth="10" defaultColWidth="11.42578125" defaultRowHeight="15" x14ac:dyDescent="0.25"/>
  <cols>
    <col min="1" max="1" width="75.7109375" customWidth="1"/>
    <col min="2" max="2" width="29.28515625" customWidth="1"/>
    <col min="3" max="3" width="33" customWidth="1"/>
    <col min="4" max="4" width="18.28515625" customWidth="1"/>
    <col min="5" max="5" width="9.28515625" hidden="1" customWidth="1"/>
    <col min="6" max="6" width="9.140625" customWidth="1"/>
    <col min="8" max="8" width="127.28515625" customWidth="1"/>
  </cols>
  <sheetData>
    <row r="1" spans="1:8" ht="31.9" customHeight="1" x14ac:dyDescent="0.25">
      <c r="A1" s="256" t="s">
        <v>482</v>
      </c>
      <c r="B1" s="256"/>
      <c r="C1" s="256"/>
      <c r="D1" s="256"/>
      <c r="E1" s="256"/>
      <c r="F1" s="256"/>
    </row>
    <row r="2" spans="1:8" ht="120" x14ac:dyDescent="0.25">
      <c r="A2" s="11" t="s">
        <v>23</v>
      </c>
      <c r="B2" s="13" t="s">
        <v>24</v>
      </c>
      <c r="C2" s="13" t="s">
        <v>25</v>
      </c>
      <c r="D2" s="13" t="s">
        <v>27</v>
      </c>
      <c r="E2" s="13" t="s">
        <v>26</v>
      </c>
      <c r="F2" s="13" t="s">
        <v>28</v>
      </c>
    </row>
    <row r="3" spans="1:8" ht="30" x14ac:dyDescent="0.25">
      <c r="A3" s="107" t="s">
        <v>108</v>
      </c>
      <c r="B3" s="12"/>
      <c r="C3" s="110">
        <f t="shared" ref="C3:C21" si="0">B3*F3</f>
        <v>0</v>
      </c>
      <c r="D3" s="108" t="s">
        <v>29</v>
      </c>
      <c r="E3" s="93"/>
      <c r="F3" s="109">
        <v>1</v>
      </c>
      <c r="H3" s="106" t="s">
        <v>483</v>
      </c>
    </row>
    <row r="4" spans="1:8" x14ac:dyDescent="0.25">
      <c r="A4" s="3" t="s">
        <v>484</v>
      </c>
      <c r="B4" s="12"/>
      <c r="C4" s="111">
        <f t="shared" si="0"/>
        <v>0</v>
      </c>
      <c r="D4" s="20" t="s">
        <v>29</v>
      </c>
      <c r="E4" s="19"/>
      <c r="F4" s="18">
        <v>1</v>
      </c>
    </row>
    <row r="5" spans="1:8" x14ac:dyDescent="0.25">
      <c r="A5" s="3" t="s">
        <v>485</v>
      </c>
      <c r="B5" s="12"/>
      <c r="C5" s="111">
        <f t="shared" si="0"/>
        <v>0</v>
      </c>
      <c r="D5" s="20" t="s">
        <v>29</v>
      </c>
      <c r="E5" s="19"/>
      <c r="F5" s="18">
        <v>1</v>
      </c>
    </row>
    <row r="6" spans="1:8" x14ac:dyDescent="0.25">
      <c r="A6" s="3" t="s">
        <v>486</v>
      </c>
      <c r="B6" s="12"/>
      <c r="C6" s="111">
        <f t="shared" si="0"/>
        <v>0</v>
      </c>
      <c r="D6" s="21" t="s">
        <v>29</v>
      </c>
      <c r="E6" s="19"/>
      <c r="F6" s="18">
        <v>0.7</v>
      </c>
    </row>
    <row r="7" spans="1:8" ht="30" x14ac:dyDescent="0.25">
      <c r="A7" s="39" t="s">
        <v>714</v>
      </c>
      <c r="B7" s="12"/>
      <c r="C7" s="111">
        <f t="shared" si="0"/>
        <v>0</v>
      </c>
      <c r="D7" s="20" t="s">
        <v>29</v>
      </c>
      <c r="E7" s="19"/>
      <c r="F7" s="18">
        <v>1.5</v>
      </c>
    </row>
    <row r="8" spans="1:8" x14ac:dyDescent="0.25">
      <c r="A8" s="3" t="s">
        <v>487</v>
      </c>
      <c r="B8" s="12"/>
      <c r="C8" s="111">
        <f t="shared" si="0"/>
        <v>0</v>
      </c>
      <c r="D8" s="20" t="s">
        <v>29</v>
      </c>
      <c r="E8" s="19"/>
      <c r="F8" s="18">
        <v>3</v>
      </c>
    </row>
    <row r="9" spans="1:8" x14ac:dyDescent="0.25">
      <c r="A9" s="3" t="s">
        <v>488</v>
      </c>
      <c r="B9" s="12"/>
      <c r="C9" s="111">
        <f t="shared" si="0"/>
        <v>0</v>
      </c>
      <c r="D9" s="20" t="s">
        <v>29</v>
      </c>
      <c r="E9" s="19"/>
      <c r="F9" s="18">
        <v>5</v>
      </c>
    </row>
    <row r="10" spans="1:8" ht="30" x14ac:dyDescent="0.25">
      <c r="A10" s="39" t="s">
        <v>489</v>
      </c>
      <c r="B10" s="12"/>
      <c r="C10" s="111">
        <f t="shared" si="0"/>
        <v>0</v>
      </c>
      <c r="D10" s="20" t="s">
        <v>29</v>
      </c>
      <c r="E10" s="19"/>
      <c r="F10" s="18">
        <v>6</v>
      </c>
    </row>
    <row r="11" spans="1:8" x14ac:dyDescent="0.25">
      <c r="A11" s="3" t="s">
        <v>490</v>
      </c>
      <c r="B11" s="12"/>
      <c r="C11" s="111">
        <f t="shared" si="0"/>
        <v>0</v>
      </c>
      <c r="D11" s="20" t="s">
        <v>29</v>
      </c>
      <c r="E11" s="19"/>
      <c r="F11" s="18">
        <v>15</v>
      </c>
    </row>
    <row r="12" spans="1:8" x14ac:dyDescent="0.25">
      <c r="A12" s="3" t="s">
        <v>491</v>
      </c>
      <c r="B12" s="12"/>
      <c r="C12" s="111">
        <f t="shared" si="0"/>
        <v>0</v>
      </c>
      <c r="D12" s="20" t="s">
        <v>29</v>
      </c>
      <c r="E12" s="19"/>
      <c r="F12" s="18">
        <v>50</v>
      </c>
    </row>
    <row r="13" spans="1:8" x14ac:dyDescent="0.25">
      <c r="A13" s="3" t="s">
        <v>492</v>
      </c>
      <c r="B13" s="12"/>
      <c r="C13" s="111">
        <f t="shared" si="0"/>
        <v>0</v>
      </c>
      <c r="D13" s="20" t="s">
        <v>29</v>
      </c>
      <c r="E13" s="19"/>
      <c r="F13" s="18">
        <v>50</v>
      </c>
    </row>
    <row r="14" spans="1:8" x14ac:dyDescent="0.25">
      <c r="A14" s="3" t="s">
        <v>493</v>
      </c>
      <c r="B14" s="12"/>
      <c r="C14" s="111">
        <f t="shared" si="0"/>
        <v>0</v>
      </c>
      <c r="D14" s="20" t="s">
        <v>29</v>
      </c>
      <c r="E14" s="19"/>
      <c r="F14" s="18">
        <v>100</v>
      </c>
    </row>
    <row r="15" spans="1:8" ht="30" x14ac:dyDescent="0.25">
      <c r="A15" s="39" t="s">
        <v>494</v>
      </c>
      <c r="B15" s="12"/>
      <c r="C15" s="111">
        <f t="shared" si="0"/>
        <v>0</v>
      </c>
      <c r="D15" s="20" t="s">
        <v>29</v>
      </c>
      <c r="E15" s="19"/>
      <c r="F15" s="18">
        <v>6</v>
      </c>
    </row>
    <row r="16" spans="1:8" ht="30" x14ac:dyDescent="0.25">
      <c r="A16" s="39" t="s">
        <v>495</v>
      </c>
      <c r="B16" s="12"/>
      <c r="C16" s="111">
        <f t="shared" si="0"/>
        <v>0</v>
      </c>
      <c r="D16" s="20" t="s">
        <v>29</v>
      </c>
      <c r="E16" s="19"/>
      <c r="F16" s="18">
        <v>3.5</v>
      </c>
    </row>
    <row r="17" spans="1:8" x14ac:dyDescent="0.25">
      <c r="A17" s="3" t="s">
        <v>496</v>
      </c>
      <c r="B17" s="12"/>
      <c r="C17" s="111">
        <f t="shared" si="0"/>
        <v>0</v>
      </c>
      <c r="D17" s="20" t="s">
        <v>29</v>
      </c>
      <c r="E17" s="19"/>
      <c r="F17" s="18">
        <v>3.5</v>
      </c>
    </row>
    <row r="18" spans="1:8" x14ac:dyDescent="0.25">
      <c r="A18" s="3" t="s">
        <v>497</v>
      </c>
      <c r="B18" s="12"/>
      <c r="C18" s="111">
        <f t="shared" si="0"/>
        <v>0</v>
      </c>
      <c r="D18" s="20" t="s">
        <v>29</v>
      </c>
      <c r="E18" s="19"/>
      <c r="F18" s="18">
        <v>3.5</v>
      </c>
    </row>
    <row r="19" spans="1:8" x14ac:dyDescent="0.25">
      <c r="A19" s="3" t="s">
        <v>358</v>
      </c>
      <c r="B19" s="12"/>
      <c r="C19" s="111">
        <f t="shared" si="0"/>
        <v>0</v>
      </c>
      <c r="D19" s="20" t="s">
        <v>29</v>
      </c>
      <c r="E19" s="19"/>
      <c r="F19" s="18">
        <v>12</v>
      </c>
    </row>
    <row r="20" spans="1:8" x14ac:dyDescent="0.25">
      <c r="A20" s="63" t="s">
        <v>653</v>
      </c>
      <c r="B20" s="12"/>
      <c r="C20" s="111">
        <f t="shared" si="0"/>
        <v>0</v>
      </c>
      <c r="D20" s="20" t="s">
        <v>29</v>
      </c>
      <c r="E20" s="19"/>
      <c r="F20" s="18">
        <v>1</v>
      </c>
    </row>
    <row r="21" spans="1:8" ht="49.5" customHeight="1" x14ac:dyDescent="0.25">
      <c r="A21" s="163" t="s">
        <v>617</v>
      </c>
      <c r="B21" s="12"/>
      <c r="C21" s="110">
        <f t="shared" si="0"/>
        <v>0</v>
      </c>
      <c r="D21" s="93" t="s">
        <v>29</v>
      </c>
      <c r="E21" s="93"/>
      <c r="F21" s="93">
        <v>0</v>
      </c>
      <c r="H21" s="102" t="s">
        <v>30</v>
      </c>
    </row>
    <row r="22" spans="1:8" x14ac:dyDescent="0.25">
      <c r="A22" s="41"/>
      <c r="B22" s="42"/>
      <c r="C22" s="43"/>
      <c r="D22" s="43"/>
      <c r="E22" s="44"/>
      <c r="F22" s="45"/>
    </row>
    <row r="23" spans="1:8" x14ac:dyDescent="0.25">
      <c r="A23" s="10" t="s">
        <v>51</v>
      </c>
      <c r="B23" s="12"/>
      <c r="C23" s="111">
        <f t="shared" ref="C23:C29" si="1">B23*F23</f>
        <v>0</v>
      </c>
      <c r="D23" s="20" t="s">
        <v>452</v>
      </c>
      <c r="E23" s="19"/>
      <c r="F23" s="18">
        <v>0.29759999999999998</v>
      </c>
    </row>
    <row r="24" spans="1:8" x14ac:dyDescent="0.25">
      <c r="A24" s="23" t="s">
        <v>54</v>
      </c>
      <c r="B24" s="12"/>
      <c r="C24" s="111">
        <f t="shared" si="1"/>
        <v>0</v>
      </c>
      <c r="D24" s="20" t="s">
        <v>293</v>
      </c>
      <c r="E24" s="19"/>
      <c r="F24" s="18">
        <v>4.1700000000000001E-2</v>
      </c>
    </row>
    <row r="25" spans="1:8" x14ac:dyDescent="0.25">
      <c r="A25" s="3" t="s">
        <v>53</v>
      </c>
      <c r="B25" s="32"/>
      <c r="C25" s="111">
        <f t="shared" si="1"/>
        <v>0</v>
      </c>
      <c r="D25" s="20" t="s">
        <v>452</v>
      </c>
      <c r="E25" s="19"/>
      <c r="F25" s="18">
        <v>0.59519999999999995</v>
      </c>
    </row>
    <row r="26" spans="1:8" x14ac:dyDescent="0.25">
      <c r="A26" s="253" t="s">
        <v>364</v>
      </c>
      <c r="B26" s="32"/>
      <c r="C26" s="111">
        <f t="shared" si="1"/>
        <v>0</v>
      </c>
      <c r="D26" s="20" t="s">
        <v>293</v>
      </c>
      <c r="E26" s="19"/>
      <c r="F26" s="18">
        <v>0.125</v>
      </c>
    </row>
    <row r="27" spans="1:8" x14ac:dyDescent="0.25">
      <c r="A27" s="254"/>
      <c r="B27" s="32"/>
      <c r="C27" s="111">
        <f t="shared" si="1"/>
        <v>0</v>
      </c>
      <c r="D27" s="19" t="s">
        <v>498</v>
      </c>
      <c r="E27" s="19"/>
      <c r="F27" s="18">
        <v>4.1700000000000001E-2</v>
      </c>
    </row>
    <row r="28" spans="1:8" ht="30" x14ac:dyDescent="0.25">
      <c r="A28" s="39" t="s">
        <v>499</v>
      </c>
      <c r="B28" s="32"/>
      <c r="C28" s="111">
        <f t="shared" si="1"/>
        <v>0</v>
      </c>
      <c r="D28" s="93" t="s">
        <v>324</v>
      </c>
      <c r="E28" s="19"/>
      <c r="F28" s="18">
        <v>1.67E-2</v>
      </c>
    </row>
    <row r="29" spans="1:8" x14ac:dyDescent="0.25">
      <c r="A29" s="39" t="s">
        <v>500</v>
      </c>
      <c r="B29" s="32"/>
      <c r="C29" s="111">
        <f t="shared" si="1"/>
        <v>0</v>
      </c>
      <c r="D29" s="93" t="s">
        <v>324</v>
      </c>
      <c r="E29" s="19"/>
      <c r="F29" s="18">
        <v>8.3000000000000001E-3</v>
      </c>
    </row>
    <row r="30" spans="1:8" x14ac:dyDescent="0.25">
      <c r="A30" s="253" t="s">
        <v>68</v>
      </c>
      <c r="B30" s="32"/>
      <c r="C30" s="111"/>
      <c r="D30" s="93" t="s">
        <v>324</v>
      </c>
      <c r="E30" s="19"/>
      <c r="F30" s="18">
        <v>8.3000000000000001E-3</v>
      </c>
    </row>
    <row r="31" spans="1:8" x14ac:dyDescent="0.25">
      <c r="A31" s="254"/>
      <c r="B31" s="32"/>
      <c r="C31" s="111">
        <f t="shared" ref="C31:C42" si="2">B31*F31</f>
        <v>0</v>
      </c>
      <c r="D31" s="18" t="s">
        <v>498</v>
      </c>
      <c r="E31" s="19"/>
      <c r="F31" s="18">
        <v>4.0000000000000002E-4</v>
      </c>
    </row>
    <row r="32" spans="1:8" x14ac:dyDescent="0.25">
      <c r="A32" s="291" t="s">
        <v>501</v>
      </c>
      <c r="B32" s="32"/>
      <c r="C32" s="111">
        <f t="shared" si="2"/>
        <v>0</v>
      </c>
      <c r="D32" s="93" t="s">
        <v>324</v>
      </c>
      <c r="E32" s="19"/>
      <c r="F32" s="18">
        <v>1.7899999999999999E-2</v>
      </c>
    </row>
    <row r="33" spans="1:6" x14ac:dyDescent="0.25">
      <c r="A33" s="292"/>
      <c r="B33" s="32"/>
      <c r="C33" s="111">
        <f t="shared" si="2"/>
        <v>0</v>
      </c>
      <c r="D33" s="18" t="s">
        <v>498</v>
      </c>
      <c r="E33" s="20"/>
      <c r="F33" s="18">
        <v>8.9999999999999998E-4</v>
      </c>
    </row>
    <row r="34" spans="1:6" x14ac:dyDescent="0.25">
      <c r="A34" s="3" t="s">
        <v>76</v>
      </c>
      <c r="B34" s="48"/>
      <c r="C34" s="111">
        <f t="shared" si="2"/>
        <v>0</v>
      </c>
      <c r="D34" s="18" t="s">
        <v>498</v>
      </c>
      <c r="E34" s="64"/>
      <c r="F34" s="18">
        <v>2.5000000000000001E-2</v>
      </c>
    </row>
    <row r="35" spans="1:6" x14ac:dyDescent="0.25">
      <c r="A35" s="3" t="s">
        <v>78</v>
      </c>
      <c r="B35" s="48"/>
      <c r="C35" s="111">
        <f t="shared" si="2"/>
        <v>0</v>
      </c>
      <c r="D35" s="18" t="s">
        <v>498</v>
      </c>
      <c r="E35" s="64"/>
      <c r="F35" s="18">
        <v>1.04E-2</v>
      </c>
    </row>
    <row r="36" spans="1:6" x14ac:dyDescent="0.25">
      <c r="A36" s="291" t="s">
        <v>80</v>
      </c>
      <c r="B36" s="48"/>
      <c r="C36" s="111">
        <f t="shared" si="2"/>
        <v>0</v>
      </c>
      <c r="D36" s="18" t="s">
        <v>473</v>
      </c>
      <c r="E36" s="18"/>
      <c r="F36" s="18">
        <v>0.1</v>
      </c>
    </row>
    <row r="37" spans="1:6" x14ac:dyDescent="0.25">
      <c r="A37" s="292"/>
      <c r="B37" s="48"/>
      <c r="C37" s="111">
        <f t="shared" si="2"/>
        <v>0</v>
      </c>
      <c r="D37" s="18" t="s">
        <v>502</v>
      </c>
      <c r="E37" s="18"/>
      <c r="F37" s="18">
        <v>8.9300000000000004E-2</v>
      </c>
    </row>
    <row r="38" spans="1:6" x14ac:dyDescent="0.25">
      <c r="A38" s="3" t="s">
        <v>83</v>
      </c>
      <c r="B38" s="48"/>
      <c r="C38" s="111">
        <f t="shared" si="2"/>
        <v>0</v>
      </c>
      <c r="D38" s="18" t="s">
        <v>290</v>
      </c>
      <c r="E38" s="18"/>
      <c r="F38" s="18">
        <v>6.25E-2</v>
      </c>
    </row>
    <row r="39" spans="1:6" x14ac:dyDescent="0.25">
      <c r="A39" s="3" t="s">
        <v>481</v>
      </c>
      <c r="B39" s="48"/>
      <c r="C39" s="111">
        <f t="shared" si="2"/>
        <v>0</v>
      </c>
      <c r="D39" s="18" t="s">
        <v>405</v>
      </c>
      <c r="E39" s="18"/>
      <c r="F39" s="18">
        <v>2.5000000000000001E-2</v>
      </c>
    </row>
    <row r="40" spans="1:6" x14ac:dyDescent="0.25">
      <c r="A40" s="3" t="s">
        <v>101</v>
      </c>
      <c r="B40" s="48"/>
      <c r="C40" s="111">
        <f t="shared" si="2"/>
        <v>0</v>
      </c>
      <c r="D40" s="18" t="s">
        <v>343</v>
      </c>
      <c r="E40" s="18"/>
      <c r="F40" s="18">
        <v>6.25E-2</v>
      </c>
    </row>
    <row r="41" spans="1:6" x14ac:dyDescent="0.25">
      <c r="A41" s="3" t="s">
        <v>503</v>
      </c>
      <c r="B41" s="48"/>
      <c r="C41" s="111">
        <f t="shared" si="2"/>
        <v>0</v>
      </c>
      <c r="D41" s="18" t="s">
        <v>498</v>
      </c>
      <c r="E41" s="18"/>
      <c r="F41" s="18">
        <v>0.01</v>
      </c>
    </row>
    <row r="42" spans="1:6" x14ac:dyDescent="0.25">
      <c r="A42" s="3" t="s">
        <v>504</v>
      </c>
      <c r="B42" s="48"/>
      <c r="C42" s="111">
        <f t="shared" si="2"/>
        <v>0</v>
      </c>
      <c r="D42" s="18" t="s">
        <v>498</v>
      </c>
      <c r="E42" s="18"/>
      <c r="F42" s="18">
        <v>2.5</v>
      </c>
    </row>
    <row r="44" spans="1:6" x14ac:dyDescent="0.25">
      <c r="A44" s="54" t="s">
        <v>106</v>
      </c>
      <c r="B44" s="54">
        <f>SUM(B3:B21)</f>
        <v>0</v>
      </c>
      <c r="C44" s="54">
        <f>SUM(C3:C42)</f>
        <v>0</v>
      </c>
    </row>
  </sheetData>
  <mergeCells count="5">
    <mergeCell ref="A1:F1"/>
    <mergeCell ref="A26:A27"/>
    <mergeCell ref="A32:A33"/>
    <mergeCell ref="A36:A37"/>
    <mergeCell ref="A30:A3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F35D1-46BF-475C-B6DB-CC3E6B75C8B5}">
  <dimension ref="A1:H74"/>
  <sheetViews>
    <sheetView zoomScale="80" zoomScaleNormal="80" workbookViewId="0">
      <selection activeCell="B20" sqref="B20"/>
    </sheetView>
  </sheetViews>
  <sheetFormatPr baseColWidth="10" defaultColWidth="8.7109375" defaultRowHeight="15" x14ac:dyDescent="0.25"/>
  <cols>
    <col min="1" max="1" width="86.7109375" customWidth="1"/>
    <col min="2" max="3" width="43.42578125" customWidth="1"/>
    <col min="4" max="4" width="20.7109375" style="82" customWidth="1"/>
    <col min="5" max="5" width="13" style="82" customWidth="1"/>
    <col min="6" max="6" width="13.5703125" customWidth="1"/>
    <col min="8" max="8" width="95" customWidth="1"/>
  </cols>
  <sheetData>
    <row r="1" spans="1:6" ht="34.15" customHeight="1" x14ac:dyDescent="0.25">
      <c r="A1" s="256" t="s">
        <v>505</v>
      </c>
      <c r="B1" s="256"/>
      <c r="C1" s="256"/>
      <c r="D1" s="256"/>
      <c r="E1" s="256"/>
      <c r="F1" s="256"/>
    </row>
    <row r="2" spans="1:6" ht="27.6" customHeight="1" x14ac:dyDescent="0.25">
      <c r="A2" s="11" t="s">
        <v>23</v>
      </c>
      <c r="B2" s="13" t="s">
        <v>24</v>
      </c>
      <c r="C2" s="13" t="s">
        <v>25</v>
      </c>
      <c r="D2" s="55" t="s">
        <v>27</v>
      </c>
      <c r="E2" s="13" t="s">
        <v>26</v>
      </c>
      <c r="F2" s="13" t="s">
        <v>28</v>
      </c>
    </row>
    <row r="3" spans="1:6" ht="16.899999999999999" customHeight="1" x14ac:dyDescent="0.25">
      <c r="A3" s="53" t="s">
        <v>108</v>
      </c>
      <c r="B3" s="12"/>
      <c r="C3" s="112">
        <f t="shared" ref="C3:C24" si="0">B3*F3</f>
        <v>0</v>
      </c>
      <c r="D3" s="109" t="s">
        <v>29</v>
      </c>
      <c r="E3" s="18"/>
      <c r="F3" s="18">
        <v>1</v>
      </c>
    </row>
    <row r="4" spans="1:6" x14ac:dyDescent="0.25">
      <c r="A4" s="4" t="s">
        <v>386</v>
      </c>
      <c r="B4" s="12"/>
      <c r="C4" s="111">
        <f t="shared" si="0"/>
        <v>0</v>
      </c>
      <c r="D4" s="108" t="s">
        <v>29</v>
      </c>
      <c r="E4" s="19"/>
      <c r="F4" s="18">
        <v>11.2</v>
      </c>
    </row>
    <row r="5" spans="1:6" x14ac:dyDescent="0.25">
      <c r="A5" s="4" t="s">
        <v>111</v>
      </c>
      <c r="B5" s="12"/>
      <c r="C5" s="111">
        <f t="shared" si="0"/>
        <v>0</v>
      </c>
      <c r="D5" s="108" t="s">
        <v>29</v>
      </c>
      <c r="E5" s="19"/>
      <c r="F5" s="18">
        <v>5.6</v>
      </c>
    </row>
    <row r="6" spans="1:6" x14ac:dyDescent="0.25">
      <c r="A6" s="4" t="s">
        <v>315</v>
      </c>
      <c r="B6" s="32"/>
      <c r="C6" s="111">
        <f t="shared" si="0"/>
        <v>0</v>
      </c>
      <c r="D6" s="108" t="s">
        <v>29</v>
      </c>
      <c r="E6" s="19"/>
      <c r="F6" s="18">
        <v>3.4</v>
      </c>
    </row>
    <row r="7" spans="1:6" x14ac:dyDescent="0.25">
      <c r="A7" s="34" t="s">
        <v>506</v>
      </c>
      <c r="B7" s="32"/>
      <c r="C7" s="111">
        <f t="shared" si="0"/>
        <v>0</v>
      </c>
      <c r="D7" s="149" t="s">
        <v>29</v>
      </c>
      <c r="E7" s="19"/>
      <c r="F7" s="18">
        <v>2.0099999999999998</v>
      </c>
    </row>
    <row r="8" spans="1:6" x14ac:dyDescent="0.25">
      <c r="A8" s="4" t="s">
        <v>507</v>
      </c>
      <c r="B8" s="32"/>
      <c r="C8" s="111">
        <f t="shared" si="0"/>
        <v>0</v>
      </c>
      <c r="D8" s="108" t="s">
        <v>29</v>
      </c>
      <c r="E8" s="19"/>
      <c r="F8" s="18">
        <v>2.56</v>
      </c>
    </row>
    <row r="9" spans="1:6" ht="16.899999999999999" customHeight="1" x14ac:dyDescent="0.25">
      <c r="A9" s="4" t="s">
        <v>508</v>
      </c>
      <c r="B9" s="32"/>
      <c r="C9" s="111">
        <f t="shared" si="0"/>
        <v>0</v>
      </c>
      <c r="D9" s="108" t="s">
        <v>29</v>
      </c>
      <c r="E9" s="19"/>
      <c r="F9" s="18">
        <v>4.3</v>
      </c>
    </row>
    <row r="10" spans="1:6" x14ac:dyDescent="0.25">
      <c r="A10" s="4" t="s">
        <v>509</v>
      </c>
      <c r="B10" s="32"/>
      <c r="C10" s="111">
        <f t="shared" si="0"/>
        <v>0</v>
      </c>
      <c r="D10" s="108" t="s">
        <v>29</v>
      </c>
      <c r="E10" s="19"/>
      <c r="F10" s="18">
        <v>17.399999999999999</v>
      </c>
    </row>
    <row r="11" spans="1:6" x14ac:dyDescent="0.25">
      <c r="A11" s="35" t="s">
        <v>510</v>
      </c>
      <c r="B11" s="32"/>
      <c r="C11" s="111">
        <f t="shared" si="0"/>
        <v>0</v>
      </c>
      <c r="D11" s="108" t="s">
        <v>29</v>
      </c>
      <c r="E11" s="19"/>
      <c r="F11" s="18">
        <v>52.1</v>
      </c>
    </row>
    <row r="12" spans="1:6" ht="13.15" customHeight="1" x14ac:dyDescent="0.25">
      <c r="A12" s="35" t="s">
        <v>511</v>
      </c>
      <c r="B12" s="32"/>
      <c r="C12" s="111">
        <f t="shared" si="0"/>
        <v>0</v>
      </c>
      <c r="D12" s="108" t="s">
        <v>29</v>
      </c>
      <c r="E12" s="19"/>
      <c r="F12" s="18">
        <v>75.8</v>
      </c>
    </row>
    <row r="13" spans="1:6" ht="14.65" customHeight="1" x14ac:dyDescent="0.25">
      <c r="A13" s="35" t="s">
        <v>512</v>
      </c>
      <c r="B13" s="32"/>
      <c r="C13" s="111">
        <f t="shared" si="0"/>
        <v>0</v>
      </c>
      <c r="D13" s="108" t="s">
        <v>29</v>
      </c>
      <c r="E13" s="19"/>
      <c r="F13" s="18">
        <v>117.9</v>
      </c>
    </row>
    <row r="14" spans="1:6" x14ac:dyDescent="0.25">
      <c r="A14" s="35" t="s">
        <v>513</v>
      </c>
      <c r="B14" s="32"/>
      <c r="C14" s="111">
        <f t="shared" si="0"/>
        <v>0</v>
      </c>
      <c r="D14" s="108" t="s">
        <v>29</v>
      </c>
      <c r="E14" s="19"/>
      <c r="F14" s="18">
        <v>1.29</v>
      </c>
    </row>
    <row r="15" spans="1:6" x14ac:dyDescent="0.25">
      <c r="A15" s="4" t="s">
        <v>514</v>
      </c>
      <c r="B15" s="1"/>
      <c r="C15" s="111">
        <f t="shared" si="0"/>
        <v>0</v>
      </c>
      <c r="D15" s="108" t="s">
        <v>29</v>
      </c>
      <c r="E15" s="19"/>
      <c r="F15" s="18">
        <v>8.6999999999999993</v>
      </c>
    </row>
    <row r="16" spans="1:6" x14ac:dyDescent="0.25">
      <c r="A16" s="4" t="s">
        <v>394</v>
      </c>
      <c r="B16" s="1"/>
      <c r="C16" s="111">
        <f t="shared" si="0"/>
        <v>0</v>
      </c>
      <c r="D16" s="108" t="s">
        <v>29</v>
      </c>
      <c r="E16" s="19"/>
      <c r="F16" s="18">
        <v>2.4</v>
      </c>
    </row>
    <row r="17" spans="1:8" x14ac:dyDescent="0.25">
      <c r="A17" s="33" t="s">
        <v>515</v>
      </c>
      <c r="B17" s="12"/>
      <c r="C17" s="111">
        <f t="shared" si="0"/>
        <v>0</v>
      </c>
      <c r="D17" s="108" t="s">
        <v>29</v>
      </c>
      <c r="E17" s="19"/>
      <c r="F17" s="18">
        <v>5</v>
      </c>
    </row>
    <row r="18" spans="1:8" x14ac:dyDescent="0.25">
      <c r="A18" s="8" t="s">
        <v>361</v>
      </c>
      <c r="B18" s="12"/>
      <c r="C18" s="111">
        <f t="shared" si="0"/>
        <v>0</v>
      </c>
      <c r="D18" s="108" t="s">
        <v>29</v>
      </c>
      <c r="E18" s="19"/>
      <c r="F18" s="18">
        <v>3</v>
      </c>
    </row>
    <row r="19" spans="1:8" x14ac:dyDescent="0.25">
      <c r="A19" s="8" t="s">
        <v>516</v>
      </c>
      <c r="B19" s="12"/>
      <c r="C19" s="111">
        <f t="shared" si="0"/>
        <v>0</v>
      </c>
      <c r="D19" s="108" t="s">
        <v>29</v>
      </c>
      <c r="E19" s="19"/>
      <c r="F19" s="18">
        <v>6.6</v>
      </c>
    </row>
    <row r="20" spans="1:8" x14ac:dyDescent="0.25">
      <c r="A20" s="8" t="s">
        <v>358</v>
      </c>
      <c r="B20" s="12"/>
      <c r="C20" s="111">
        <f t="shared" si="0"/>
        <v>0</v>
      </c>
      <c r="D20" s="108" t="s">
        <v>29</v>
      </c>
      <c r="E20" s="19"/>
      <c r="F20" s="18">
        <v>13.2</v>
      </c>
    </row>
    <row r="21" spans="1:8" x14ac:dyDescent="0.25">
      <c r="A21" s="8" t="s">
        <v>517</v>
      </c>
      <c r="B21" s="12"/>
      <c r="C21" s="111">
        <f t="shared" si="0"/>
        <v>0</v>
      </c>
      <c r="D21" s="108" t="s">
        <v>29</v>
      </c>
      <c r="E21" s="19"/>
      <c r="F21" s="18">
        <v>7.7</v>
      </c>
    </row>
    <row r="22" spans="1:8" x14ac:dyDescent="0.25">
      <c r="A22" s="9" t="s">
        <v>396</v>
      </c>
      <c r="B22" s="1"/>
      <c r="C22" s="111">
        <f t="shared" si="0"/>
        <v>0</v>
      </c>
      <c r="D22" s="108" t="s">
        <v>29</v>
      </c>
      <c r="E22" s="19"/>
      <c r="F22" s="18">
        <v>5</v>
      </c>
    </row>
    <row r="23" spans="1:8" x14ac:dyDescent="0.25">
      <c r="A23" s="9" t="s">
        <v>518</v>
      </c>
      <c r="B23" s="1"/>
      <c r="C23" s="111">
        <f t="shared" si="0"/>
        <v>0</v>
      </c>
      <c r="D23" s="108" t="s">
        <v>519</v>
      </c>
      <c r="E23" s="19"/>
      <c r="F23" s="18">
        <v>0.55000000000000004</v>
      </c>
    </row>
    <row r="24" spans="1:8" ht="78" customHeight="1" thickBot="1" x14ac:dyDescent="0.3">
      <c r="A24" s="193" t="s">
        <v>617</v>
      </c>
      <c r="B24" s="296"/>
      <c r="C24" s="297">
        <f t="shared" si="0"/>
        <v>0</v>
      </c>
      <c r="D24" s="151" t="s">
        <v>29</v>
      </c>
      <c r="E24" s="151"/>
      <c r="F24" s="151">
        <v>0</v>
      </c>
      <c r="H24" s="102" t="s">
        <v>30</v>
      </c>
    </row>
    <row r="25" spans="1:8" ht="12" customHeight="1" x14ac:dyDescent="0.25">
      <c r="A25" s="235"/>
      <c r="B25" s="236"/>
      <c r="C25" s="237"/>
      <c r="D25" s="238"/>
      <c r="E25" s="236"/>
      <c r="F25" s="239"/>
      <c r="H25" s="102"/>
    </row>
    <row r="26" spans="1:8" x14ac:dyDescent="0.25">
      <c r="A26" s="104" t="s">
        <v>289</v>
      </c>
      <c r="B26" s="119"/>
      <c r="C26" s="116">
        <f t="shared" ref="C26:C72" si="1">B26/E26</f>
        <v>0</v>
      </c>
      <c r="D26" s="192" t="s">
        <v>520</v>
      </c>
      <c r="E26" s="90">
        <v>3.36</v>
      </c>
      <c r="F26" s="70"/>
      <c r="G26" s="5"/>
    </row>
    <row r="27" spans="1:8" x14ac:dyDescent="0.25">
      <c r="A27" s="3" t="s">
        <v>291</v>
      </c>
      <c r="B27" s="32"/>
      <c r="C27" s="111">
        <f t="shared" si="1"/>
        <v>0</v>
      </c>
      <c r="D27" s="108" t="s">
        <v>520</v>
      </c>
      <c r="E27" s="19">
        <v>1.68</v>
      </c>
      <c r="F27" s="18"/>
      <c r="G27" s="5"/>
    </row>
    <row r="28" spans="1:8" x14ac:dyDescent="0.25">
      <c r="A28" s="3" t="s">
        <v>292</v>
      </c>
      <c r="B28" s="32"/>
      <c r="C28" s="111">
        <f t="shared" si="1"/>
        <v>0</v>
      </c>
      <c r="D28" s="108" t="s">
        <v>521</v>
      </c>
      <c r="E28" s="19">
        <v>24</v>
      </c>
      <c r="F28" s="18"/>
      <c r="G28" s="5"/>
    </row>
    <row r="29" spans="1:8" x14ac:dyDescent="0.25">
      <c r="A29" s="3" t="s">
        <v>522</v>
      </c>
      <c r="B29" s="32"/>
      <c r="C29" s="111">
        <f t="shared" si="1"/>
        <v>0</v>
      </c>
      <c r="D29" s="93" t="s">
        <v>521</v>
      </c>
      <c r="E29" s="19">
        <v>8</v>
      </c>
      <c r="F29" s="19"/>
      <c r="G29" s="5"/>
    </row>
    <row r="30" spans="1:8" x14ac:dyDescent="0.25">
      <c r="A30" s="3" t="s">
        <v>522</v>
      </c>
      <c r="B30" s="32"/>
      <c r="C30" s="111">
        <f t="shared" si="1"/>
        <v>0</v>
      </c>
      <c r="D30" s="93" t="s">
        <v>523</v>
      </c>
      <c r="E30" s="19">
        <v>24</v>
      </c>
      <c r="F30" s="19"/>
      <c r="G30" s="5"/>
    </row>
    <row r="31" spans="1:8" ht="30" x14ac:dyDescent="0.25">
      <c r="A31" s="39" t="s">
        <v>524</v>
      </c>
      <c r="B31" s="99"/>
      <c r="C31" s="110">
        <f t="shared" si="1"/>
        <v>0</v>
      </c>
      <c r="D31" s="93" t="s">
        <v>324</v>
      </c>
      <c r="E31" s="93">
        <v>60</v>
      </c>
      <c r="F31" s="93"/>
      <c r="G31" s="5"/>
    </row>
    <row r="32" spans="1:8" x14ac:dyDescent="0.25">
      <c r="A32" s="39" t="s">
        <v>525</v>
      </c>
      <c r="B32" s="32"/>
      <c r="C32" s="111">
        <f t="shared" si="1"/>
        <v>0</v>
      </c>
      <c r="D32" s="93" t="s">
        <v>324</v>
      </c>
      <c r="E32" s="19">
        <v>120</v>
      </c>
      <c r="F32" s="19"/>
      <c r="G32" s="5"/>
    </row>
    <row r="33" spans="1:7" x14ac:dyDescent="0.25">
      <c r="A33" s="39" t="s">
        <v>526</v>
      </c>
      <c r="B33" s="32"/>
      <c r="C33" s="111">
        <f t="shared" si="1"/>
        <v>0</v>
      </c>
      <c r="D33" s="93" t="s">
        <v>324</v>
      </c>
      <c r="E33" s="19">
        <v>56</v>
      </c>
      <c r="F33" s="19"/>
      <c r="G33" s="5"/>
    </row>
    <row r="34" spans="1:7" x14ac:dyDescent="0.25">
      <c r="A34" s="39" t="s">
        <v>527</v>
      </c>
      <c r="B34" s="32"/>
      <c r="C34" s="111">
        <f t="shared" si="1"/>
        <v>0</v>
      </c>
      <c r="D34" s="93" t="s">
        <v>528</v>
      </c>
      <c r="E34" s="19">
        <v>1800</v>
      </c>
      <c r="F34" s="19"/>
      <c r="G34" s="5"/>
    </row>
    <row r="35" spans="1:7" x14ac:dyDescent="0.25">
      <c r="A35" s="39" t="s">
        <v>61</v>
      </c>
      <c r="B35" s="32"/>
      <c r="C35" s="111">
        <f t="shared" si="1"/>
        <v>0</v>
      </c>
      <c r="D35" s="93" t="s">
        <v>324</v>
      </c>
      <c r="E35" s="19">
        <v>120</v>
      </c>
      <c r="F35" s="19"/>
      <c r="G35" s="5"/>
    </row>
    <row r="36" spans="1:7" x14ac:dyDescent="0.25">
      <c r="A36" s="39" t="s">
        <v>529</v>
      </c>
      <c r="B36" s="32"/>
      <c r="C36" s="111">
        <f t="shared" si="1"/>
        <v>0</v>
      </c>
      <c r="D36" s="93" t="s">
        <v>324</v>
      </c>
      <c r="E36" s="19">
        <v>56</v>
      </c>
      <c r="F36" s="19"/>
      <c r="G36" s="5"/>
    </row>
    <row r="37" spans="1:7" x14ac:dyDescent="0.25">
      <c r="A37" s="39" t="s">
        <v>530</v>
      </c>
      <c r="B37" s="32"/>
      <c r="C37" s="111">
        <f t="shared" si="1"/>
        <v>0</v>
      </c>
      <c r="D37" s="93" t="s">
        <v>528</v>
      </c>
      <c r="E37" s="19">
        <v>1800</v>
      </c>
      <c r="F37" s="19"/>
      <c r="G37" s="5"/>
    </row>
    <row r="38" spans="1:7" x14ac:dyDescent="0.25">
      <c r="A38" s="39" t="s">
        <v>63</v>
      </c>
      <c r="B38" s="32"/>
      <c r="C38" s="111">
        <f t="shared" si="1"/>
        <v>0</v>
      </c>
      <c r="D38" s="93" t="s">
        <v>324</v>
      </c>
      <c r="E38" s="19">
        <v>120</v>
      </c>
      <c r="F38" s="19"/>
      <c r="G38" s="5"/>
    </row>
    <row r="39" spans="1:7" x14ac:dyDescent="0.25">
      <c r="A39" s="39" t="s">
        <v>531</v>
      </c>
      <c r="B39" s="36"/>
      <c r="C39" s="111">
        <f t="shared" si="1"/>
        <v>0</v>
      </c>
      <c r="D39" s="93" t="s">
        <v>324</v>
      </c>
      <c r="E39" s="19">
        <v>56</v>
      </c>
      <c r="F39" s="19"/>
      <c r="G39" s="5"/>
    </row>
    <row r="40" spans="1:7" x14ac:dyDescent="0.25">
      <c r="A40" s="39" t="s">
        <v>532</v>
      </c>
      <c r="B40" s="37"/>
      <c r="C40" s="111">
        <f t="shared" si="1"/>
        <v>0</v>
      </c>
      <c r="D40" s="93" t="s">
        <v>528</v>
      </c>
      <c r="E40" s="19">
        <v>600</v>
      </c>
      <c r="F40" s="19"/>
    </row>
    <row r="41" spans="1:7" x14ac:dyDescent="0.25">
      <c r="A41" s="39" t="s">
        <v>533</v>
      </c>
      <c r="B41" s="37"/>
      <c r="C41" s="111">
        <f t="shared" si="1"/>
        <v>0</v>
      </c>
      <c r="D41" s="93" t="s">
        <v>534</v>
      </c>
      <c r="E41" s="19">
        <v>120</v>
      </c>
      <c r="F41" s="19"/>
    </row>
    <row r="42" spans="1:7" ht="15.75" thickBot="1" x14ac:dyDescent="0.3">
      <c r="A42" s="94" t="s">
        <v>67</v>
      </c>
      <c r="B42" s="105"/>
      <c r="C42" s="113">
        <f t="shared" si="1"/>
        <v>0</v>
      </c>
      <c r="D42" s="151" t="s">
        <v>324</v>
      </c>
      <c r="E42" s="95">
        <v>60</v>
      </c>
      <c r="F42" s="95"/>
    </row>
    <row r="43" spans="1:7" x14ac:dyDescent="0.25">
      <c r="A43" s="88" t="s">
        <v>535</v>
      </c>
      <c r="B43" s="104"/>
      <c r="C43" s="114">
        <f t="shared" si="1"/>
        <v>0</v>
      </c>
      <c r="D43" s="148" t="s">
        <v>324</v>
      </c>
      <c r="E43" s="70">
        <v>120</v>
      </c>
      <c r="F43" s="70"/>
    </row>
    <row r="44" spans="1:7" x14ac:dyDescent="0.25">
      <c r="A44" s="39" t="s">
        <v>536</v>
      </c>
      <c r="B44" s="3"/>
      <c r="C44" s="112">
        <f t="shared" si="1"/>
        <v>0</v>
      </c>
      <c r="D44" s="109" t="s">
        <v>528</v>
      </c>
      <c r="E44" s="18">
        <v>2400</v>
      </c>
      <c r="F44" s="18"/>
    </row>
    <row r="45" spans="1:7" x14ac:dyDescent="0.25">
      <c r="A45" s="39" t="s">
        <v>537</v>
      </c>
      <c r="B45" s="3"/>
      <c r="C45" s="112">
        <f t="shared" si="1"/>
        <v>0</v>
      </c>
      <c r="D45" s="148" t="s">
        <v>324</v>
      </c>
      <c r="E45" s="18">
        <v>56</v>
      </c>
      <c r="F45" s="18"/>
    </row>
    <row r="46" spans="1:7" x14ac:dyDescent="0.25">
      <c r="A46" s="39" t="s">
        <v>538</v>
      </c>
      <c r="B46" s="3"/>
      <c r="C46" s="112">
        <f t="shared" si="1"/>
        <v>0</v>
      </c>
      <c r="D46" s="109" t="s">
        <v>528</v>
      </c>
      <c r="E46" s="18">
        <v>1120</v>
      </c>
      <c r="F46" s="18"/>
    </row>
    <row r="47" spans="1:7" x14ac:dyDescent="0.25">
      <c r="A47" s="88" t="s">
        <v>539</v>
      </c>
      <c r="B47" s="89"/>
      <c r="C47" s="114">
        <f t="shared" si="1"/>
        <v>0</v>
      </c>
      <c r="D47" s="152" t="s">
        <v>528</v>
      </c>
      <c r="E47" s="70">
        <v>96</v>
      </c>
      <c r="F47" s="70"/>
    </row>
    <row r="48" spans="1:7" ht="15.75" thickBot="1" x14ac:dyDescent="0.3">
      <c r="A48" s="94" t="s">
        <v>76</v>
      </c>
      <c r="B48" s="96"/>
      <c r="C48" s="115">
        <f t="shared" si="1"/>
        <v>0</v>
      </c>
      <c r="D48" s="153" t="s">
        <v>528</v>
      </c>
      <c r="E48" s="97">
        <v>40</v>
      </c>
      <c r="F48" s="97"/>
    </row>
    <row r="49" spans="1:6" x14ac:dyDescent="0.25">
      <c r="A49" s="88" t="s">
        <v>540</v>
      </c>
      <c r="B49" s="89"/>
      <c r="C49" s="116">
        <f t="shared" si="1"/>
        <v>0</v>
      </c>
      <c r="D49" s="148" t="s">
        <v>528</v>
      </c>
      <c r="E49" s="90">
        <v>8000</v>
      </c>
      <c r="F49" s="90"/>
    </row>
    <row r="50" spans="1:6" x14ac:dyDescent="0.25">
      <c r="A50" s="39" t="s">
        <v>541</v>
      </c>
      <c r="B50" s="37"/>
      <c r="C50" s="111">
        <f t="shared" si="1"/>
        <v>0</v>
      </c>
      <c r="D50" s="93" t="s">
        <v>528</v>
      </c>
      <c r="E50" s="19">
        <v>4800</v>
      </c>
      <c r="F50" s="19"/>
    </row>
    <row r="51" spans="1:6" x14ac:dyDescent="0.25">
      <c r="A51" s="39" t="s">
        <v>73</v>
      </c>
      <c r="B51" s="37"/>
      <c r="C51" s="111">
        <f t="shared" si="1"/>
        <v>0</v>
      </c>
      <c r="D51" s="93" t="s">
        <v>542</v>
      </c>
      <c r="E51" s="19">
        <v>60</v>
      </c>
      <c r="F51" s="19"/>
    </row>
    <row r="52" spans="1:6" ht="15.75" thickBot="1" x14ac:dyDescent="0.3">
      <c r="A52" s="83" t="s">
        <v>75</v>
      </c>
      <c r="B52" s="38"/>
      <c r="C52" s="117">
        <f t="shared" si="1"/>
        <v>0</v>
      </c>
      <c r="D52" s="150" t="s">
        <v>542</v>
      </c>
      <c r="E52" s="84">
        <v>48</v>
      </c>
      <c r="F52" s="84"/>
    </row>
    <row r="53" spans="1:6" ht="14.65" customHeight="1" thickTop="1" x14ac:dyDescent="0.25">
      <c r="A53" s="85" t="s">
        <v>543</v>
      </c>
      <c r="B53" s="144"/>
      <c r="C53" s="118">
        <f t="shared" si="1"/>
        <v>0</v>
      </c>
      <c r="D53" s="154" t="s">
        <v>544</v>
      </c>
      <c r="E53" s="87">
        <v>10</v>
      </c>
      <c r="F53" s="87"/>
    </row>
    <row r="54" spans="1:6" x14ac:dyDescent="0.25">
      <c r="A54" s="39" t="s">
        <v>543</v>
      </c>
      <c r="B54" s="37"/>
      <c r="C54" s="111">
        <f t="shared" si="1"/>
        <v>0</v>
      </c>
      <c r="D54" s="93" t="s">
        <v>545</v>
      </c>
      <c r="E54" s="19">
        <v>11.2</v>
      </c>
      <c r="F54" s="19"/>
    </row>
    <row r="55" spans="1:6" x14ac:dyDescent="0.25">
      <c r="A55" s="39" t="s">
        <v>83</v>
      </c>
      <c r="B55" s="37"/>
      <c r="C55" s="111">
        <f t="shared" si="1"/>
        <v>0</v>
      </c>
      <c r="D55" s="93" t="s">
        <v>546</v>
      </c>
      <c r="E55" s="19">
        <v>16</v>
      </c>
      <c r="F55" s="19"/>
    </row>
    <row r="56" spans="1:6" ht="15.75" thickBot="1" x14ac:dyDescent="0.3">
      <c r="A56" s="83" t="s">
        <v>83</v>
      </c>
      <c r="B56" s="38"/>
      <c r="C56" s="117">
        <f t="shared" si="1"/>
        <v>0</v>
      </c>
      <c r="D56" s="150" t="s">
        <v>547</v>
      </c>
      <c r="E56" s="84">
        <v>12</v>
      </c>
      <c r="F56" s="84"/>
    </row>
    <row r="57" spans="1:6" ht="15.75" thickTop="1" x14ac:dyDescent="0.25">
      <c r="A57" s="85" t="s">
        <v>85</v>
      </c>
      <c r="B57" s="86"/>
      <c r="C57" s="118">
        <f t="shared" si="1"/>
        <v>0</v>
      </c>
      <c r="D57" s="154" t="s">
        <v>548</v>
      </c>
      <c r="E57" s="87">
        <v>14</v>
      </c>
      <c r="F57" s="87"/>
    </row>
    <row r="58" spans="1:6" x14ac:dyDescent="0.25">
      <c r="A58" s="39" t="s">
        <v>85</v>
      </c>
      <c r="B58" s="37"/>
      <c r="C58" s="111">
        <f t="shared" si="1"/>
        <v>0</v>
      </c>
      <c r="D58" s="93" t="s">
        <v>549</v>
      </c>
      <c r="E58" s="19">
        <v>360</v>
      </c>
      <c r="F58" s="19"/>
    </row>
    <row r="59" spans="1:6" x14ac:dyDescent="0.25">
      <c r="A59" s="39" t="s">
        <v>88</v>
      </c>
      <c r="B59" s="37"/>
      <c r="C59" s="111">
        <f t="shared" si="1"/>
        <v>0</v>
      </c>
      <c r="D59" s="93" t="s">
        <v>550</v>
      </c>
      <c r="E59" s="19">
        <v>18</v>
      </c>
      <c r="F59" s="19"/>
    </row>
    <row r="60" spans="1:6" x14ac:dyDescent="0.25">
      <c r="A60" s="39" t="s">
        <v>88</v>
      </c>
      <c r="B60" s="37"/>
      <c r="C60" s="111">
        <f t="shared" si="1"/>
        <v>0</v>
      </c>
      <c r="D60" s="93" t="s">
        <v>551</v>
      </c>
      <c r="E60" s="19">
        <v>360</v>
      </c>
      <c r="F60" s="19"/>
    </row>
    <row r="61" spans="1:6" x14ac:dyDescent="0.25">
      <c r="A61" s="39" t="s">
        <v>88</v>
      </c>
      <c r="B61" s="37"/>
      <c r="C61" s="111">
        <f t="shared" si="1"/>
        <v>0</v>
      </c>
      <c r="D61" s="93" t="s">
        <v>552</v>
      </c>
      <c r="E61" s="19">
        <v>320</v>
      </c>
      <c r="F61" s="19"/>
    </row>
    <row r="62" spans="1:6" x14ac:dyDescent="0.25">
      <c r="A62" s="39" t="s">
        <v>90</v>
      </c>
      <c r="B62" s="37"/>
      <c r="C62" s="111">
        <f t="shared" si="1"/>
        <v>0</v>
      </c>
      <c r="D62" s="93" t="s">
        <v>550</v>
      </c>
      <c r="E62" s="19">
        <v>4</v>
      </c>
      <c r="F62" s="19"/>
    </row>
    <row r="63" spans="1:6" x14ac:dyDescent="0.25">
      <c r="A63" s="39" t="s">
        <v>91</v>
      </c>
      <c r="B63" s="37"/>
      <c r="C63" s="111">
        <f t="shared" si="1"/>
        <v>0</v>
      </c>
      <c r="D63" s="93" t="s">
        <v>553</v>
      </c>
      <c r="E63" s="19">
        <v>18</v>
      </c>
      <c r="F63" s="19"/>
    </row>
    <row r="64" spans="1:6" x14ac:dyDescent="0.25">
      <c r="A64" s="39" t="s">
        <v>91</v>
      </c>
      <c r="B64" s="37"/>
      <c r="C64" s="111">
        <f t="shared" si="1"/>
        <v>0</v>
      </c>
      <c r="D64" s="93" t="s">
        <v>554</v>
      </c>
      <c r="E64" s="19">
        <v>720</v>
      </c>
      <c r="F64" s="19"/>
    </row>
    <row r="65" spans="1:6" x14ac:dyDescent="0.25">
      <c r="A65" s="39" t="s">
        <v>555</v>
      </c>
      <c r="B65" s="37"/>
      <c r="C65" s="111">
        <f t="shared" si="1"/>
        <v>0</v>
      </c>
      <c r="D65" s="93" t="s">
        <v>556</v>
      </c>
      <c r="E65" s="19">
        <v>2</v>
      </c>
      <c r="F65" s="19"/>
    </row>
    <row r="66" spans="1:6" x14ac:dyDescent="0.25">
      <c r="A66" s="39" t="s">
        <v>555</v>
      </c>
      <c r="B66" s="37"/>
      <c r="C66" s="111">
        <f t="shared" si="1"/>
        <v>0</v>
      </c>
      <c r="D66" s="93" t="s">
        <v>557</v>
      </c>
      <c r="E66" s="19">
        <v>10</v>
      </c>
      <c r="F66" s="19"/>
    </row>
    <row r="67" spans="1:6" x14ac:dyDescent="0.25">
      <c r="A67" s="39" t="s">
        <v>96</v>
      </c>
      <c r="B67" s="37"/>
      <c r="C67" s="111">
        <f t="shared" si="1"/>
        <v>0</v>
      </c>
      <c r="D67" s="93" t="s">
        <v>558</v>
      </c>
      <c r="E67" s="19">
        <v>24</v>
      </c>
      <c r="F67" s="19"/>
    </row>
    <row r="68" spans="1:6" x14ac:dyDescent="0.25">
      <c r="A68" s="39" t="s">
        <v>97</v>
      </c>
      <c r="B68" s="37"/>
      <c r="C68" s="111">
        <f t="shared" si="1"/>
        <v>0</v>
      </c>
      <c r="D68" s="93" t="s">
        <v>559</v>
      </c>
      <c r="E68" s="19">
        <v>8</v>
      </c>
      <c r="F68" s="19"/>
    </row>
    <row r="69" spans="1:6" x14ac:dyDescent="0.25">
      <c r="A69" s="39" t="s">
        <v>560</v>
      </c>
      <c r="B69" s="37"/>
      <c r="C69" s="111">
        <f t="shared" si="1"/>
        <v>0</v>
      </c>
      <c r="D69" s="93" t="s">
        <v>561</v>
      </c>
      <c r="E69" s="19">
        <v>40</v>
      </c>
      <c r="F69" s="19"/>
    </row>
    <row r="70" spans="1:6" x14ac:dyDescent="0.25">
      <c r="A70" s="39" t="s">
        <v>101</v>
      </c>
      <c r="B70" s="37"/>
      <c r="C70" s="111">
        <f t="shared" si="1"/>
        <v>0</v>
      </c>
      <c r="D70" s="93" t="s">
        <v>562</v>
      </c>
      <c r="E70" s="19">
        <v>16</v>
      </c>
      <c r="F70" s="19"/>
    </row>
    <row r="71" spans="1:6" x14ac:dyDescent="0.25">
      <c r="A71" s="39" t="s">
        <v>344</v>
      </c>
      <c r="B71" s="37"/>
      <c r="C71" s="111">
        <f t="shared" si="1"/>
        <v>0</v>
      </c>
      <c r="D71" s="93" t="s">
        <v>563</v>
      </c>
      <c r="E71" s="19">
        <v>0.4</v>
      </c>
      <c r="F71" s="19"/>
    </row>
    <row r="72" spans="1:6" x14ac:dyDescent="0.25">
      <c r="A72" s="39" t="s">
        <v>103</v>
      </c>
      <c r="B72" s="37"/>
      <c r="C72" s="111">
        <f t="shared" si="1"/>
        <v>0</v>
      </c>
      <c r="D72" s="93" t="s">
        <v>564</v>
      </c>
      <c r="E72" s="19">
        <v>0.64</v>
      </c>
      <c r="F72" s="19"/>
    </row>
    <row r="74" spans="1:6" x14ac:dyDescent="0.25">
      <c r="A74" s="54" t="s">
        <v>106</v>
      </c>
      <c r="B74" s="54">
        <f>SUM(B3:B24)</f>
        <v>0</v>
      </c>
      <c r="C74" s="54">
        <f>SUM(C3:C72)</f>
        <v>0</v>
      </c>
    </row>
  </sheetData>
  <mergeCells count="1">
    <mergeCell ref="A1:F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D8191-4075-4841-97E2-35043019D27C}">
  <dimension ref="A1:H87"/>
  <sheetViews>
    <sheetView topLeftCell="A55" zoomScale="80" zoomScaleNormal="80" workbookViewId="0">
      <selection activeCell="A60" sqref="A60:A61"/>
    </sheetView>
  </sheetViews>
  <sheetFormatPr baseColWidth="10" defaultColWidth="11.42578125" defaultRowHeight="15" x14ac:dyDescent="0.25"/>
  <cols>
    <col min="1" max="1" width="82.7109375" customWidth="1"/>
    <col min="2" max="2" width="38.28515625" customWidth="1"/>
    <col min="3" max="3" width="27.7109375" customWidth="1"/>
    <col min="4" max="4" width="20.7109375" customWidth="1"/>
    <col min="5" max="5" width="18.7109375" customWidth="1"/>
    <col min="6" max="6" width="13.28515625" style="233" bestFit="1" customWidth="1"/>
    <col min="8" max="8" width="167.42578125" customWidth="1"/>
  </cols>
  <sheetData>
    <row r="1" spans="1:8" ht="31.15" customHeight="1" x14ac:dyDescent="0.25">
      <c r="A1" s="293" t="s">
        <v>676</v>
      </c>
      <c r="B1" s="293"/>
      <c r="C1" s="293"/>
      <c r="D1" s="293"/>
      <c r="E1" s="293"/>
      <c r="F1" s="293"/>
    </row>
    <row r="2" spans="1:8" ht="75" x14ac:dyDescent="0.25">
      <c r="A2" s="11" t="s">
        <v>23</v>
      </c>
      <c r="B2" s="13" t="s">
        <v>24</v>
      </c>
      <c r="C2" s="13" t="s">
        <v>25</v>
      </c>
      <c r="D2" s="13" t="s">
        <v>27</v>
      </c>
      <c r="E2" s="13" t="s">
        <v>26</v>
      </c>
      <c r="F2" s="55" t="s">
        <v>28</v>
      </c>
    </row>
    <row r="3" spans="1:8" ht="30" x14ac:dyDescent="0.25">
      <c r="A3" s="39" t="s">
        <v>677</v>
      </c>
      <c r="B3" s="12"/>
      <c r="C3" s="111">
        <f t="shared" ref="C3:C38" si="0">B3*F3</f>
        <v>0</v>
      </c>
      <c r="D3" s="20" t="s">
        <v>29</v>
      </c>
      <c r="E3" s="19"/>
      <c r="F3" s="109">
        <v>1</v>
      </c>
    </row>
    <row r="4" spans="1:8" x14ac:dyDescent="0.25">
      <c r="A4" s="3" t="s">
        <v>678</v>
      </c>
      <c r="B4" s="12"/>
      <c r="C4" s="111">
        <f t="shared" si="0"/>
        <v>0</v>
      </c>
      <c r="D4" s="21" t="s">
        <v>29</v>
      </c>
      <c r="E4" s="19"/>
      <c r="F4" s="109">
        <v>1</v>
      </c>
    </row>
    <row r="5" spans="1:8" x14ac:dyDescent="0.25">
      <c r="A5" s="3" t="s">
        <v>679</v>
      </c>
      <c r="B5" s="12"/>
      <c r="C5" s="111">
        <f t="shared" si="0"/>
        <v>0</v>
      </c>
      <c r="D5" s="21" t="s">
        <v>29</v>
      </c>
      <c r="E5" s="19"/>
      <c r="F5" s="109">
        <v>1.3</v>
      </c>
    </row>
    <row r="6" spans="1:8" ht="15.75" thickBot="1" x14ac:dyDescent="0.3">
      <c r="A6" s="96" t="s">
        <v>680</v>
      </c>
      <c r="B6" s="121"/>
      <c r="C6" s="113">
        <f t="shared" si="0"/>
        <v>0</v>
      </c>
      <c r="D6" s="220" t="s">
        <v>29</v>
      </c>
      <c r="E6" s="95"/>
      <c r="F6" s="153">
        <v>5</v>
      </c>
    </row>
    <row r="7" spans="1:8" x14ac:dyDescent="0.25">
      <c r="A7" s="104" t="s">
        <v>681</v>
      </c>
      <c r="B7" s="119"/>
      <c r="C7" s="116">
        <f t="shared" si="0"/>
        <v>0</v>
      </c>
      <c r="D7" s="221" t="s">
        <v>29</v>
      </c>
      <c r="E7" s="90"/>
      <c r="F7" s="152">
        <v>2</v>
      </c>
    </row>
    <row r="8" spans="1:8" x14ac:dyDescent="0.25">
      <c r="A8" s="3" t="s">
        <v>682</v>
      </c>
      <c r="B8" s="12"/>
      <c r="C8" s="111">
        <f t="shared" si="0"/>
        <v>0</v>
      </c>
      <c r="D8" s="21" t="s">
        <v>29</v>
      </c>
      <c r="E8" s="19"/>
      <c r="F8" s="109">
        <v>0.5</v>
      </c>
    </row>
    <row r="9" spans="1:8" x14ac:dyDescent="0.25">
      <c r="A9" s="3" t="s">
        <v>683</v>
      </c>
      <c r="B9" s="12"/>
      <c r="C9" s="111">
        <f t="shared" si="0"/>
        <v>0</v>
      </c>
      <c r="D9" s="21" t="s">
        <v>29</v>
      </c>
      <c r="E9" s="19"/>
      <c r="F9" s="109">
        <v>1</v>
      </c>
    </row>
    <row r="10" spans="1:8" x14ac:dyDescent="0.25">
      <c r="A10" s="3" t="s">
        <v>684</v>
      </c>
      <c r="B10" s="12"/>
      <c r="C10" s="111" t="s">
        <v>685</v>
      </c>
      <c r="D10" s="21" t="s">
        <v>29</v>
      </c>
      <c r="E10" s="19"/>
      <c r="F10" s="222" t="s">
        <v>686</v>
      </c>
      <c r="H10" s="269" t="s">
        <v>687</v>
      </c>
    </row>
    <row r="11" spans="1:8" ht="15.75" thickBot="1" x14ac:dyDescent="0.3">
      <c r="A11" s="96" t="s">
        <v>688</v>
      </c>
      <c r="B11" s="121"/>
      <c r="C11" s="113" t="s">
        <v>685</v>
      </c>
      <c r="D11" s="220" t="s">
        <v>689</v>
      </c>
      <c r="E11" s="95"/>
      <c r="F11" s="223" t="s">
        <v>690</v>
      </c>
      <c r="H11" s="269"/>
    </row>
    <row r="12" spans="1:8" ht="30" x14ac:dyDescent="0.25">
      <c r="A12" s="88" t="s">
        <v>719</v>
      </c>
      <c r="B12" s="119"/>
      <c r="C12" s="116">
        <f t="shared" si="0"/>
        <v>0</v>
      </c>
      <c r="D12" s="120" t="s">
        <v>29</v>
      </c>
      <c r="E12" s="90"/>
      <c r="F12" s="152">
        <v>3.5</v>
      </c>
    </row>
    <row r="13" spans="1:8" x14ac:dyDescent="0.25">
      <c r="A13" s="3" t="s">
        <v>691</v>
      </c>
      <c r="B13" s="12"/>
      <c r="C13" s="111">
        <f t="shared" si="0"/>
        <v>0</v>
      </c>
      <c r="D13" s="20" t="s">
        <v>29</v>
      </c>
      <c r="E13" s="19"/>
      <c r="F13" s="109">
        <v>5</v>
      </c>
    </row>
    <row r="14" spans="1:8" x14ac:dyDescent="0.25">
      <c r="A14" s="3" t="s">
        <v>598</v>
      </c>
      <c r="B14" s="12"/>
      <c r="C14" s="111">
        <f t="shared" si="0"/>
        <v>0</v>
      </c>
      <c r="D14" s="20" t="s">
        <v>29</v>
      </c>
      <c r="E14" s="19"/>
      <c r="F14" s="109">
        <v>6.5</v>
      </c>
    </row>
    <row r="15" spans="1:8" x14ac:dyDescent="0.25">
      <c r="A15" s="3" t="s">
        <v>692</v>
      </c>
      <c r="B15" s="12"/>
      <c r="C15" s="111">
        <f t="shared" si="0"/>
        <v>0</v>
      </c>
      <c r="D15" s="20" t="s">
        <v>29</v>
      </c>
      <c r="E15" s="19"/>
      <c r="F15" s="109">
        <v>3</v>
      </c>
    </row>
    <row r="16" spans="1:8" x14ac:dyDescent="0.25">
      <c r="A16" s="3" t="s">
        <v>693</v>
      </c>
      <c r="B16" s="12"/>
      <c r="C16" s="111">
        <f t="shared" si="0"/>
        <v>0</v>
      </c>
      <c r="D16" s="20" t="s">
        <v>29</v>
      </c>
      <c r="E16" s="19"/>
      <c r="F16" s="109">
        <v>4</v>
      </c>
    </row>
    <row r="17" spans="1:6" x14ac:dyDescent="0.25">
      <c r="A17" s="3" t="s">
        <v>694</v>
      </c>
      <c r="B17" s="12"/>
      <c r="C17" s="111">
        <f t="shared" si="0"/>
        <v>0</v>
      </c>
      <c r="D17" s="20" t="s">
        <v>29</v>
      </c>
      <c r="E17" s="19"/>
      <c r="F17" s="109">
        <v>6.5</v>
      </c>
    </row>
    <row r="18" spans="1:6" x14ac:dyDescent="0.25">
      <c r="A18" s="3" t="s">
        <v>695</v>
      </c>
      <c r="B18" s="12"/>
      <c r="C18" s="111">
        <f t="shared" si="0"/>
        <v>0</v>
      </c>
      <c r="D18" s="20" t="s">
        <v>29</v>
      </c>
      <c r="E18" s="19"/>
      <c r="F18" s="109">
        <v>17</v>
      </c>
    </row>
    <row r="19" spans="1:6" ht="15.75" thickBot="1" x14ac:dyDescent="0.3">
      <c r="A19" s="96" t="s">
        <v>696</v>
      </c>
      <c r="B19" s="121"/>
      <c r="C19" s="224">
        <f t="shared" si="0"/>
        <v>0</v>
      </c>
      <c r="D19" s="95" t="s">
        <v>29</v>
      </c>
      <c r="E19" s="95"/>
      <c r="F19" s="153">
        <v>42</v>
      </c>
    </row>
    <row r="20" spans="1:6" x14ac:dyDescent="0.25">
      <c r="A20" s="104" t="s">
        <v>715</v>
      </c>
      <c r="B20" s="119"/>
      <c r="C20" s="116">
        <f t="shared" si="0"/>
        <v>0</v>
      </c>
      <c r="D20" s="120" t="s">
        <v>29</v>
      </c>
      <c r="E20" s="90"/>
      <c r="F20" s="152">
        <v>8</v>
      </c>
    </row>
    <row r="21" spans="1:6" x14ac:dyDescent="0.25">
      <c r="A21" s="39" t="s">
        <v>697</v>
      </c>
      <c r="B21" s="12"/>
      <c r="C21" s="111">
        <f t="shared" si="0"/>
        <v>0</v>
      </c>
      <c r="D21" s="20" t="s">
        <v>29</v>
      </c>
      <c r="E21" s="19"/>
      <c r="F21" s="109">
        <v>5</v>
      </c>
    </row>
    <row r="22" spans="1:6" x14ac:dyDescent="0.25">
      <c r="A22" s="3" t="s">
        <v>716</v>
      </c>
      <c r="B22" s="12"/>
      <c r="C22" s="111">
        <f t="shared" si="0"/>
        <v>0</v>
      </c>
      <c r="D22" s="20" t="s">
        <v>29</v>
      </c>
      <c r="E22" s="19"/>
      <c r="F22" s="109">
        <v>20</v>
      </c>
    </row>
    <row r="23" spans="1:6" x14ac:dyDescent="0.25">
      <c r="A23" s="3" t="s">
        <v>712</v>
      </c>
      <c r="B23" s="12"/>
      <c r="C23" s="111">
        <f t="shared" si="0"/>
        <v>0</v>
      </c>
      <c r="D23" s="20" t="s">
        <v>29</v>
      </c>
      <c r="E23" s="19"/>
      <c r="F23" s="109">
        <v>3.5</v>
      </c>
    </row>
    <row r="24" spans="1:6" x14ac:dyDescent="0.25">
      <c r="A24" s="3" t="s">
        <v>713</v>
      </c>
      <c r="B24" s="12"/>
      <c r="C24" s="111">
        <f t="shared" si="0"/>
        <v>0</v>
      </c>
      <c r="D24" s="20" t="s">
        <v>29</v>
      </c>
      <c r="E24" s="19"/>
      <c r="F24" s="109">
        <v>100</v>
      </c>
    </row>
    <row r="25" spans="1:6" x14ac:dyDescent="0.25">
      <c r="A25" s="3" t="s">
        <v>698</v>
      </c>
      <c r="B25" s="12"/>
      <c r="C25" s="111">
        <f t="shared" si="0"/>
        <v>0</v>
      </c>
      <c r="D25" s="20" t="s">
        <v>29</v>
      </c>
      <c r="E25" s="19"/>
      <c r="F25" s="109">
        <v>25</v>
      </c>
    </row>
    <row r="26" spans="1:6" ht="15.75" thickBot="1" x14ac:dyDescent="0.3">
      <c r="A26" s="96" t="s">
        <v>717</v>
      </c>
      <c r="B26" s="121"/>
      <c r="C26" s="224">
        <f t="shared" si="0"/>
        <v>0</v>
      </c>
      <c r="D26" s="95" t="s">
        <v>29</v>
      </c>
      <c r="E26" s="95"/>
      <c r="F26" s="153">
        <v>40</v>
      </c>
    </row>
    <row r="27" spans="1:6" x14ac:dyDescent="0.25">
      <c r="A27" s="131" t="s">
        <v>699</v>
      </c>
      <c r="B27" s="139"/>
      <c r="C27" s="225">
        <f t="shared" si="0"/>
        <v>0</v>
      </c>
      <c r="D27" s="226" t="s">
        <v>29</v>
      </c>
      <c r="E27" s="227"/>
      <c r="F27" s="228">
        <v>25</v>
      </c>
    </row>
    <row r="28" spans="1:6" ht="15.75" thickBot="1" x14ac:dyDescent="0.3">
      <c r="A28" s="96" t="s">
        <v>700</v>
      </c>
      <c r="B28" s="121"/>
      <c r="C28" s="113">
        <f t="shared" si="0"/>
        <v>0</v>
      </c>
      <c r="D28" s="229" t="s">
        <v>29</v>
      </c>
      <c r="E28" s="95"/>
      <c r="F28" s="153">
        <v>50</v>
      </c>
    </row>
    <row r="29" spans="1:6" x14ac:dyDescent="0.25">
      <c r="A29" s="104" t="s">
        <v>701</v>
      </c>
      <c r="B29" s="119"/>
      <c r="C29" s="116">
        <f t="shared" si="0"/>
        <v>0</v>
      </c>
      <c r="D29" s="120" t="s">
        <v>29</v>
      </c>
      <c r="E29" s="90"/>
      <c r="F29" s="152">
        <v>25</v>
      </c>
    </row>
    <row r="30" spans="1:6" x14ac:dyDescent="0.25">
      <c r="A30" s="3" t="s">
        <v>702</v>
      </c>
      <c r="B30" s="12"/>
      <c r="C30" s="111">
        <f t="shared" si="0"/>
        <v>0</v>
      </c>
      <c r="D30" s="20" t="s">
        <v>29</v>
      </c>
      <c r="E30" s="19"/>
      <c r="F30" s="109">
        <v>50</v>
      </c>
    </row>
    <row r="31" spans="1:6" x14ac:dyDescent="0.25">
      <c r="A31" s="3" t="s">
        <v>703</v>
      </c>
      <c r="B31" s="12"/>
      <c r="C31" s="111">
        <f t="shared" si="0"/>
        <v>0</v>
      </c>
      <c r="D31" s="20" t="s">
        <v>29</v>
      </c>
      <c r="E31" s="19"/>
      <c r="F31" s="109">
        <v>7</v>
      </c>
    </row>
    <row r="32" spans="1:6" ht="30.75" thickBot="1" x14ac:dyDescent="0.3">
      <c r="A32" s="94" t="s">
        <v>704</v>
      </c>
      <c r="B32" s="121"/>
      <c r="C32" s="113">
        <f t="shared" si="0"/>
        <v>0</v>
      </c>
      <c r="D32" s="229" t="s">
        <v>29</v>
      </c>
      <c r="E32" s="95"/>
      <c r="F32" s="153">
        <v>15</v>
      </c>
    </row>
    <row r="33" spans="1:8" x14ac:dyDescent="0.25">
      <c r="A33" s="104" t="s">
        <v>705</v>
      </c>
      <c r="B33" s="119"/>
      <c r="C33" s="116">
        <f t="shared" si="0"/>
        <v>0</v>
      </c>
      <c r="D33" s="120" t="s">
        <v>29</v>
      </c>
      <c r="E33" s="90"/>
      <c r="F33" s="152">
        <v>10</v>
      </c>
    </row>
    <row r="34" spans="1:8" x14ac:dyDescent="0.25">
      <c r="A34" s="3" t="s">
        <v>706</v>
      </c>
      <c r="B34" s="12"/>
      <c r="C34" s="111">
        <f t="shared" si="0"/>
        <v>0</v>
      </c>
      <c r="D34" s="20" t="s">
        <v>29</v>
      </c>
      <c r="E34" s="19"/>
      <c r="F34" s="109">
        <v>6</v>
      </c>
    </row>
    <row r="35" spans="1:8" x14ac:dyDescent="0.25">
      <c r="A35" s="3" t="s">
        <v>718</v>
      </c>
      <c r="B35" s="12"/>
      <c r="C35" s="111">
        <f t="shared" si="0"/>
        <v>0</v>
      </c>
      <c r="D35" s="20" t="s">
        <v>29</v>
      </c>
      <c r="E35" s="19"/>
      <c r="F35" s="109">
        <v>4</v>
      </c>
    </row>
    <row r="36" spans="1:8" ht="45" x14ac:dyDescent="0.25">
      <c r="A36" s="39" t="s">
        <v>707</v>
      </c>
      <c r="B36" s="12"/>
      <c r="C36" s="111">
        <f t="shared" si="0"/>
        <v>0</v>
      </c>
      <c r="D36" s="20"/>
      <c r="E36" s="19"/>
      <c r="F36" s="109">
        <v>3</v>
      </c>
    </row>
    <row r="37" spans="1:8" x14ac:dyDescent="0.25">
      <c r="A37" s="3" t="s">
        <v>708</v>
      </c>
      <c r="B37" s="12"/>
      <c r="C37" s="111">
        <f t="shared" si="0"/>
        <v>0</v>
      </c>
      <c r="D37" s="20" t="s">
        <v>29</v>
      </c>
      <c r="E37" s="19"/>
      <c r="F37" s="109">
        <v>2.5</v>
      </c>
    </row>
    <row r="38" spans="1:8" x14ac:dyDescent="0.25">
      <c r="A38" s="3" t="s">
        <v>565</v>
      </c>
      <c r="B38" s="12"/>
      <c r="C38" s="111">
        <f t="shared" si="0"/>
        <v>0</v>
      </c>
      <c r="D38" s="20" t="s">
        <v>29</v>
      </c>
      <c r="E38" s="19"/>
      <c r="F38" s="109">
        <v>5</v>
      </c>
    </row>
    <row r="39" spans="1:8" ht="45" x14ac:dyDescent="0.25">
      <c r="A39" s="163" t="s">
        <v>617</v>
      </c>
      <c r="B39" s="12"/>
      <c r="C39" s="111">
        <f>B39*E39</f>
        <v>0</v>
      </c>
      <c r="D39" s="19" t="s">
        <v>29</v>
      </c>
      <c r="E39" s="19">
        <v>0</v>
      </c>
      <c r="F39" s="93"/>
      <c r="H39" s="102" t="s">
        <v>30</v>
      </c>
    </row>
    <row r="40" spans="1:8" x14ac:dyDescent="0.25">
      <c r="A40" s="41"/>
      <c r="B40" s="42"/>
      <c r="C40" s="43"/>
      <c r="D40" s="43"/>
      <c r="E40" s="44"/>
      <c r="F40" s="230"/>
    </row>
    <row r="41" spans="1:8" x14ac:dyDescent="0.25">
      <c r="A41" s="10" t="s">
        <v>51</v>
      </c>
      <c r="B41" s="12"/>
      <c r="C41" s="111">
        <f>B41/E41</f>
        <v>0</v>
      </c>
      <c r="D41" s="20" t="s">
        <v>452</v>
      </c>
      <c r="E41" s="109">
        <f>42/12.5</f>
        <v>3.36</v>
      </c>
      <c r="F41" s="109"/>
    </row>
    <row r="42" spans="1:8" x14ac:dyDescent="0.25">
      <c r="A42" s="23" t="s">
        <v>54</v>
      </c>
      <c r="B42" s="12"/>
      <c r="C42" s="111">
        <f>B42/E42</f>
        <v>0</v>
      </c>
      <c r="D42" s="20" t="s">
        <v>293</v>
      </c>
      <c r="E42" s="19">
        <f>300/12.5</f>
        <v>24</v>
      </c>
      <c r="F42" s="109"/>
    </row>
    <row r="43" spans="1:8" x14ac:dyDescent="0.25">
      <c r="A43" s="3" t="s">
        <v>53</v>
      </c>
      <c r="B43" s="32"/>
      <c r="C43" s="111">
        <f>B43/E43</f>
        <v>0</v>
      </c>
      <c r="D43" s="20" t="s">
        <v>452</v>
      </c>
      <c r="E43" s="19">
        <f>21/12.5</f>
        <v>1.68</v>
      </c>
      <c r="F43" s="109"/>
    </row>
    <row r="44" spans="1:8" x14ac:dyDescent="0.25">
      <c r="A44" s="253" t="s">
        <v>364</v>
      </c>
      <c r="B44" s="32"/>
      <c r="C44" s="111">
        <f t="shared" ref="C44:C85" si="1">B44/E44</f>
        <v>0</v>
      </c>
      <c r="D44" s="20" t="s">
        <v>293</v>
      </c>
      <c r="E44" s="19">
        <f>100/12.5</f>
        <v>8</v>
      </c>
      <c r="F44" s="109"/>
    </row>
    <row r="45" spans="1:8" x14ac:dyDescent="0.25">
      <c r="A45" s="254"/>
      <c r="B45" s="32"/>
      <c r="C45" s="111">
        <f t="shared" si="1"/>
        <v>0</v>
      </c>
      <c r="D45" s="143" t="s">
        <v>498</v>
      </c>
      <c r="E45" s="19">
        <f>300/12.5</f>
        <v>24</v>
      </c>
      <c r="F45" s="109"/>
    </row>
    <row r="46" spans="1:8" ht="30" x14ac:dyDescent="0.25">
      <c r="A46" s="39" t="s">
        <v>709</v>
      </c>
      <c r="B46" s="32"/>
      <c r="C46" s="111">
        <f t="shared" si="1"/>
        <v>0</v>
      </c>
      <c r="D46" s="148" t="s">
        <v>324</v>
      </c>
      <c r="E46" s="19">
        <f>750/12.5</f>
        <v>60</v>
      </c>
      <c r="F46" s="109"/>
    </row>
    <row r="47" spans="1:8" ht="30" x14ac:dyDescent="0.25">
      <c r="A47" s="39" t="s">
        <v>566</v>
      </c>
      <c r="B47" s="32"/>
      <c r="C47" s="111">
        <f t="shared" si="1"/>
        <v>0</v>
      </c>
      <c r="D47" s="148" t="s">
        <v>324</v>
      </c>
      <c r="E47" s="19">
        <f>1500/12.5</f>
        <v>120</v>
      </c>
      <c r="F47" s="109"/>
    </row>
    <row r="48" spans="1:8" x14ac:dyDescent="0.25">
      <c r="A48" s="255" t="s">
        <v>326</v>
      </c>
      <c r="B48" s="32"/>
      <c r="C48" s="111">
        <f t="shared" si="1"/>
        <v>0</v>
      </c>
      <c r="D48" s="148" t="s">
        <v>324</v>
      </c>
      <c r="E48" s="20">
        <f>700/12.5</f>
        <v>56</v>
      </c>
      <c r="F48" s="231"/>
    </row>
    <row r="49" spans="1:8" x14ac:dyDescent="0.25">
      <c r="A49" s="255"/>
      <c r="B49" s="32"/>
      <c r="C49" s="111">
        <f t="shared" si="1"/>
        <v>0</v>
      </c>
      <c r="D49" s="18" t="s">
        <v>498</v>
      </c>
      <c r="E49" s="20">
        <f>22500/12.5</f>
        <v>1800</v>
      </c>
      <c r="F49" s="109"/>
    </row>
    <row r="50" spans="1:8" x14ac:dyDescent="0.25">
      <c r="A50" s="65" t="s">
        <v>61</v>
      </c>
      <c r="B50" s="36"/>
      <c r="C50" s="111">
        <f t="shared" si="1"/>
        <v>0</v>
      </c>
      <c r="D50" s="148" t="s">
        <v>324</v>
      </c>
      <c r="E50" s="25">
        <f>1500/12.5</f>
        <v>120</v>
      </c>
      <c r="F50" s="186"/>
      <c r="H50" s="7"/>
    </row>
    <row r="51" spans="1:8" x14ac:dyDescent="0.25">
      <c r="A51" s="253" t="s">
        <v>327</v>
      </c>
      <c r="B51" s="32"/>
      <c r="C51" s="111">
        <f t="shared" si="1"/>
        <v>0</v>
      </c>
      <c r="D51" s="148" t="s">
        <v>324</v>
      </c>
      <c r="E51" s="18">
        <f>700/12.5</f>
        <v>56</v>
      </c>
      <c r="F51" s="231"/>
      <c r="H51" s="7"/>
    </row>
    <row r="52" spans="1:8" x14ac:dyDescent="0.25">
      <c r="A52" s="254"/>
      <c r="B52" s="32"/>
      <c r="C52" s="111">
        <f t="shared" si="1"/>
        <v>0</v>
      </c>
      <c r="D52" s="18" t="s">
        <v>498</v>
      </c>
      <c r="E52" s="18">
        <f>22500/12.5</f>
        <v>1800</v>
      </c>
      <c r="F52" s="109"/>
      <c r="H52" s="7"/>
    </row>
    <row r="53" spans="1:8" x14ac:dyDescent="0.25">
      <c r="A53" s="3" t="s">
        <v>63</v>
      </c>
      <c r="B53" s="68"/>
      <c r="C53" s="111">
        <f t="shared" si="1"/>
        <v>0</v>
      </c>
      <c r="D53" s="148" t="s">
        <v>324</v>
      </c>
      <c r="E53" s="69">
        <f>1500/12.5</f>
        <v>120</v>
      </c>
      <c r="F53" s="152"/>
      <c r="H53" s="7"/>
    </row>
    <row r="54" spans="1:8" x14ac:dyDescent="0.25">
      <c r="A54" s="253" t="s">
        <v>298</v>
      </c>
      <c r="B54" s="48"/>
      <c r="C54" s="111">
        <f t="shared" si="1"/>
        <v>0</v>
      </c>
      <c r="D54" s="148" t="s">
        <v>324</v>
      </c>
      <c r="E54" s="18">
        <f>700/12.5</f>
        <v>56</v>
      </c>
      <c r="F54" s="109"/>
      <c r="H54" s="7"/>
    </row>
    <row r="55" spans="1:8" x14ac:dyDescent="0.25">
      <c r="A55" s="254"/>
      <c r="B55" s="48"/>
      <c r="C55" s="111">
        <f t="shared" si="1"/>
        <v>0</v>
      </c>
      <c r="D55" s="18" t="s">
        <v>498</v>
      </c>
      <c r="E55" s="18">
        <f>22500/12.5</f>
        <v>1800</v>
      </c>
      <c r="F55" s="109"/>
      <c r="H55" s="7"/>
    </row>
    <row r="56" spans="1:8" x14ac:dyDescent="0.25">
      <c r="A56" s="3" t="s">
        <v>65</v>
      </c>
      <c r="B56" s="48"/>
      <c r="C56" s="111">
        <f t="shared" si="1"/>
        <v>0</v>
      </c>
      <c r="D56" s="18" t="s">
        <v>290</v>
      </c>
      <c r="E56" s="18">
        <f>1500/12.5</f>
        <v>120</v>
      </c>
      <c r="F56" s="109"/>
      <c r="H56" s="7"/>
    </row>
    <row r="57" spans="1:8" x14ac:dyDescent="0.25">
      <c r="A57" s="3" t="s">
        <v>67</v>
      </c>
      <c r="B57" s="48"/>
      <c r="C57" s="111">
        <f t="shared" si="1"/>
        <v>0</v>
      </c>
      <c r="D57" s="148" t="s">
        <v>324</v>
      </c>
      <c r="E57" s="18">
        <f>750/12.5</f>
        <v>60</v>
      </c>
      <c r="F57" s="109"/>
      <c r="H57" s="7"/>
    </row>
    <row r="58" spans="1:8" x14ac:dyDescent="0.25">
      <c r="A58" s="255" t="s">
        <v>567</v>
      </c>
      <c r="B58" s="48"/>
      <c r="C58" s="111">
        <f t="shared" si="1"/>
        <v>0</v>
      </c>
      <c r="D58" s="148" t="s">
        <v>324</v>
      </c>
      <c r="E58" s="18">
        <f>1500/12.5</f>
        <v>120</v>
      </c>
      <c r="F58" s="109"/>
      <c r="H58" s="7"/>
    </row>
    <row r="59" spans="1:8" x14ac:dyDescent="0.25">
      <c r="A59" s="255"/>
      <c r="B59" s="48"/>
      <c r="C59" s="111">
        <f t="shared" si="1"/>
        <v>0</v>
      </c>
      <c r="D59" s="18" t="s">
        <v>498</v>
      </c>
      <c r="E59" s="18">
        <f>30000/12.5</f>
        <v>2400</v>
      </c>
      <c r="F59" s="109"/>
      <c r="H59" s="7"/>
    </row>
    <row r="60" spans="1:8" x14ac:dyDescent="0.25">
      <c r="A60" s="253" t="s">
        <v>568</v>
      </c>
      <c r="B60" s="48"/>
      <c r="C60" s="111">
        <f t="shared" si="1"/>
        <v>0</v>
      </c>
      <c r="D60" s="148" t="s">
        <v>324</v>
      </c>
      <c r="E60" s="18">
        <f>700/12.5</f>
        <v>56</v>
      </c>
      <c r="F60" s="109"/>
      <c r="H60" s="7"/>
    </row>
    <row r="61" spans="1:8" x14ac:dyDescent="0.25">
      <c r="A61" s="254"/>
      <c r="B61" s="48"/>
      <c r="C61" s="111">
        <f t="shared" si="1"/>
        <v>0</v>
      </c>
      <c r="D61" s="18" t="s">
        <v>498</v>
      </c>
      <c r="E61" s="18">
        <f>14000/12.5</f>
        <v>1120</v>
      </c>
      <c r="F61" s="109"/>
      <c r="H61" s="7"/>
    </row>
    <row r="62" spans="1:8" x14ac:dyDescent="0.25">
      <c r="A62" s="3" t="s">
        <v>70</v>
      </c>
      <c r="B62" s="48"/>
      <c r="C62" s="111">
        <f t="shared" si="1"/>
        <v>0</v>
      </c>
      <c r="D62" s="18" t="s">
        <v>498</v>
      </c>
      <c r="E62" s="18">
        <f>100000/12.5</f>
        <v>8000</v>
      </c>
      <c r="F62" s="109"/>
      <c r="H62" s="7"/>
    </row>
    <row r="63" spans="1:8" x14ac:dyDescent="0.25">
      <c r="A63" s="71" t="s">
        <v>72</v>
      </c>
      <c r="B63" s="66"/>
      <c r="C63" s="111">
        <f t="shared" si="1"/>
        <v>0</v>
      </c>
      <c r="D63" s="18" t="s">
        <v>498</v>
      </c>
      <c r="E63" s="26">
        <f>60000/12.5</f>
        <v>4800</v>
      </c>
      <c r="F63" s="186"/>
      <c r="H63" s="7"/>
    </row>
    <row r="64" spans="1:8" x14ac:dyDescent="0.25">
      <c r="A64" s="3" t="s">
        <v>73</v>
      </c>
      <c r="B64" s="48"/>
      <c r="C64" s="111">
        <f t="shared" si="1"/>
        <v>0</v>
      </c>
      <c r="D64" s="18" t="s">
        <v>329</v>
      </c>
      <c r="E64" s="18">
        <f>750/12.5</f>
        <v>60</v>
      </c>
      <c r="F64" s="109"/>
      <c r="H64" s="7"/>
    </row>
    <row r="65" spans="1:8" ht="15.75" thickBot="1" x14ac:dyDescent="0.3">
      <c r="A65" s="96" t="s">
        <v>75</v>
      </c>
      <c r="B65" s="232"/>
      <c r="C65" s="113">
        <f t="shared" si="1"/>
        <v>0</v>
      </c>
      <c r="D65" s="97" t="s">
        <v>329</v>
      </c>
      <c r="E65" s="97">
        <f>600/12.5</f>
        <v>48</v>
      </c>
      <c r="F65" s="153"/>
      <c r="H65" s="7"/>
    </row>
    <row r="66" spans="1:8" x14ac:dyDescent="0.25">
      <c r="A66" s="104" t="s">
        <v>569</v>
      </c>
      <c r="B66" s="68"/>
      <c r="C66" s="116">
        <f t="shared" si="1"/>
        <v>0</v>
      </c>
      <c r="D66" s="70" t="s">
        <v>412</v>
      </c>
      <c r="E66" s="70">
        <f>500/12.5</f>
        <v>40</v>
      </c>
      <c r="F66" s="152"/>
      <c r="H66" s="7"/>
    </row>
    <row r="67" spans="1:8" ht="15.75" thickBot="1" x14ac:dyDescent="0.3">
      <c r="A67" s="96" t="s">
        <v>570</v>
      </c>
      <c r="B67" s="232"/>
      <c r="C67" s="113">
        <f t="shared" si="1"/>
        <v>0</v>
      </c>
      <c r="D67" s="97" t="s">
        <v>412</v>
      </c>
      <c r="E67" s="97">
        <f>1200/12.5</f>
        <v>96</v>
      </c>
      <c r="F67" s="153"/>
      <c r="H67" s="7"/>
    </row>
    <row r="68" spans="1:8" x14ac:dyDescent="0.25">
      <c r="A68" s="254" t="s">
        <v>80</v>
      </c>
      <c r="B68" s="68"/>
      <c r="C68" s="116">
        <f t="shared" si="1"/>
        <v>0</v>
      </c>
      <c r="D68" s="70" t="s">
        <v>473</v>
      </c>
      <c r="E68" s="70">
        <f>125/12.5</f>
        <v>10</v>
      </c>
      <c r="F68" s="152"/>
      <c r="H68" s="7"/>
    </row>
    <row r="69" spans="1:8" x14ac:dyDescent="0.25">
      <c r="A69" s="255"/>
      <c r="B69" s="48"/>
      <c r="C69" s="111">
        <f t="shared" si="1"/>
        <v>0</v>
      </c>
      <c r="D69" s="18" t="s">
        <v>502</v>
      </c>
      <c r="E69" s="18">
        <f>140/12.5</f>
        <v>11.2</v>
      </c>
      <c r="F69" s="109"/>
      <c r="H69" s="7"/>
    </row>
    <row r="70" spans="1:8" x14ac:dyDescent="0.25">
      <c r="A70" s="255" t="s">
        <v>83</v>
      </c>
      <c r="B70" s="48"/>
      <c r="C70" s="111">
        <f t="shared" si="1"/>
        <v>0</v>
      </c>
      <c r="D70" s="18" t="s">
        <v>571</v>
      </c>
      <c r="E70" s="18">
        <f>200/12.5</f>
        <v>16</v>
      </c>
      <c r="F70" s="109"/>
      <c r="H70" s="7"/>
    </row>
    <row r="71" spans="1:8" ht="15.75" thickBot="1" x14ac:dyDescent="0.3">
      <c r="A71" s="294"/>
      <c r="B71" s="232"/>
      <c r="C71" s="113">
        <f t="shared" si="1"/>
        <v>0</v>
      </c>
      <c r="D71" s="97" t="s">
        <v>572</v>
      </c>
      <c r="E71" s="97">
        <f>150/12.5</f>
        <v>12</v>
      </c>
      <c r="F71" s="153"/>
      <c r="H71" s="7"/>
    </row>
    <row r="72" spans="1:8" x14ac:dyDescent="0.25">
      <c r="A72" s="254" t="s">
        <v>85</v>
      </c>
      <c r="B72" s="68"/>
      <c r="C72" s="116">
        <f t="shared" si="1"/>
        <v>0</v>
      </c>
      <c r="D72" s="70" t="s">
        <v>573</v>
      </c>
      <c r="E72" s="70">
        <f>175/12.5</f>
        <v>14</v>
      </c>
      <c r="F72" s="152"/>
      <c r="H72" s="7"/>
    </row>
    <row r="73" spans="1:8" x14ac:dyDescent="0.25">
      <c r="A73" s="255"/>
      <c r="B73" s="48"/>
      <c r="C73" s="111">
        <f t="shared" si="1"/>
        <v>0</v>
      </c>
      <c r="D73" s="18" t="s">
        <v>424</v>
      </c>
      <c r="E73" s="18">
        <f>4500/12.5</f>
        <v>360</v>
      </c>
      <c r="F73" s="109"/>
      <c r="H73" s="7"/>
    </row>
    <row r="74" spans="1:8" x14ac:dyDescent="0.25">
      <c r="A74" s="255" t="s">
        <v>88</v>
      </c>
      <c r="B74" s="48"/>
      <c r="C74" s="111">
        <f t="shared" si="1"/>
        <v>0</v>
      </c>
      <c r="D74" s="18" t="s">
        <v>710</v>
      </c>
      <c r="E74" s="18">
        <f>225/12.5</f>
        <v>18</v>
      </c>
      <c r="F74" s="109"/>
      <c r="H74" s="7"/>
    </row>
    <row r="75" spans="1:8" x14ac:dyDescent="0.25">
      <c r="A75" s="255"/>
      <c r="B75" s="48"/>
      <c r="C75" s="111">
        <f t="shared" si="1"/>
        <v>0</v>
      </c>
      <c r="D75" s="18" t="s">
        <v>574</v>
      </c>
      <c r="E75" s="18">
        <f>4500/12.5</f>
        <v>360</v>
      </c>
      <c r="F75" s="109"/>
      <c r="H75" s="7"/>
    </row>
    <row r="76" spans="1:8" x14ac:dyDescent="0.25">
      <c r="A76" s="255"/>
      <c r="B76" s="48"/>
      <c r="C76" s="111">
        <f t="shared" si="1"/>
        <v>0</v>
      </c>
      <c r="D76" s="18" t="s">
        <v>575</v>
      </c>
      <c r="E76" s="18">
        <f>4000/12.5</f>
        <v>320</v>
      </c>
      <c r="F76" s="109"/>
      <c r="H76" s="7"/>
    </row>
    <row r="77" spans="1:8" x14ac:dyDescent="0.25">
      <c r="A77" s="3" t="s">
        <v>90</v>
      </c>
      <c r="B77" s="48"/>
      <c r="C77" s="111">
        <f t="shared" si="1"/>
        <v>0</v>
      </c>
      <c r="D77" s="18" t="s">
        <v>471</v>
      </c>
      <c r="E77" s="18">
        <f>50/12.5</f>
        <v>4</v>
      </c>
      <c r="F77" s="109"/>
      <c r="H77" s="7"/>
    </row>
    <row r="78" spans="1:8" x14ac:dyDescent="0.25">
      <c r="A78" s="255" t="s">
        <v>91</v>
      </c>
      <c r="B78" s="48"/>
      <c r="C78" s="111">
        <f t="shared" si="1"/>
        <v>0</v>
      </c>
      <c r="D78" s="18" t="s">
        <v>477</v>
      </c>
      <c r="E78" s="18">
        <f>225/12.5</f>
        <v>18</v>
      </c>
      <c r="F78" s="109"/>
      <c r="H78" s="7"/>
    </row>
    <row r="79" spans="1:8" x14ac:dyDescent="0.25">
      <c r="A79" s="255"/>
      <c r="B79" s="48"/>
      <c r="C79" s="111">
        <f t="shared" si="1"/>
        <v>0</v>
      </c>
      <c r="D79" s="18" t="s">
        <v>424</v>
      </c>
      <c r="E79" s="18">
        <f>9000/12.5</f>
        <v>720</v>
      </c>
      <c r="F79" s="109"/>
      <c r="H79" s="7"/>
    </row>
    <row r="80" spans="1:8" x14ac:dyDescent="0.25">
      <c r="A80" s="255" t="s">
        <v>93</v>
      </c>
      <c r="B80" s="48"/>
      <c r="C80" s="111">
        <f t="shared" si="1"/>
        <v>0</v>
      </c>
      <c r="D80" s="18" t="s">
        <v>479</v>
      </c>
      <c r="E80" s="18">
        <f>25/12.5</f>
        <v>2</v>
      </c>
      <c r="F80" s="109"/>
      <c r="H80" s="7"/>
    </row>
    <row r="81" spans="1:8" ht="15.75" thickBot="1" x14ac:dyDescent="0.3">
      <c r="A81" s="294"/>
      <c r="B81" s="232"/>
      <c r="C81" s="113">
        <f t="shared" si="1"/>
        <v>0</v>
      </c>
      <c r="D81" s="97" t="s">
        <v>424</v>
      </c>
      <c r="E81" s="97">
        <f>125/12.5</f>
        <v>10</v>
      </c>
      <c r="F81" s="153"/>
      <c r="H81" s="7"/>
    </row>
    <row r="82" spans="1:8" x14ac:dyDescent="0.25">
      <c r="A82" s="219" t="s">
        <v>99</v>
      </c>
      <c r="B82" s="68"/>
      <c r="C82" s="116">
        <f t="shared" si="1"/>
        <v>0</v>
      </c>
      <c r="D82" s="70" t="s">
        <v>405</v>
      </c>
      <c r="E82" s="70">
        <f>500/12.5</f>
        <v>40</v>
      </c>
      <c r="F82" s="152"/>
      <c r="H82" s="7"/>
    </row>
    <row r="83" spans="1:8" x14ac:dyDescent="0.25">
      <c r="A83" s="46" t="s">
        <v>101</v>
      </c>
      <c r="B83" s="48"/>
      <c r="C83" s="111">
        <f t="shared" si="1"/>
        <v>0</v>
      </c>
      <c r="D83" s="18" t="s">
        <v>343</v>
      </c>
      <c r="E83" s="18">
        <f>200/12.5</f>
        <v>16</v>
      </c>
      <c r="F83" s="109"/>
      <c r="H83" s="7"/>
    </row>
    <row r="84" spans="1:8" x14ac:dyDescent="0.25">
      <c r="A84" s="46" t="s">
        <v>711</v>
      </c>
      <c r="B84" s="48"/>
      <c r="C84" s="111">
        <f t="shared" si="1"/>
        <v>0</v>
      </c>
      <c r="D84" s="18" t="s">
        <v>576</v>
      </c>
      <c r="E84" s="18">
        <f>5/12.5</f>
        <v>0.4</v>
      </c>
      <c r="F84" s="109"/>
      <c r="H84" s="7"/>
    </row>
    <row r="85" spans="1:8" x14ac:dyDescent="0.25">
      <c r="A85" s="3" t="s">
        <v>577</v>
      </c>
      <c r="B85" s="48"/>
      <c r="C85" s="111">
        <f t="shared" si="1"/>
        <v>0</v>
      </c>
      <c r="D85" s="18" t="s">
        <v>578</v>
      </c>
      <c r="E85" s="18">
        <f>8/12.5</f>
        <v>0.64</v>
      </c>
      <c r="F85" s="109"/>
      <c r="H85" s="7"/>
    </row>
    <row r="87" spans="1:8" x14ac:dyDescent="0.25">
      <c r="A87" s="54" t="s">
        <v>106</v>
      </c>
      <c r="B87" s="54">
        <f>SUM(B3:B38)</f>
        <v>0</v>
      </c>
      <c r="C87" s="54">
        <f>SUM(C3:C85)</f>
        <v>0</v>
      </c>
    </row>
  </sheetData>
  <mergeCells count="14">
    <mergeCell ref="A78:A79"/>
    <mergeCell ref="A80:A81"/>
    <mergeCell ref="A58:A59"/>
    <mergeCell ref="A60:A61"/>
    <mergeCell ref="A68:A69"/>
    <mergeCell ref="A70:A71"/>
    <mergeCell ref="A72:A73"/>
    <mergeCell ref="A74:A76"/>
    <mergeCell ref="A54:A55"/>
    <mergeCell ref="A1:F1"/>
    <mergeCell ref="H10:H11"/>
    <mergeCell ref="A44:A45"/>
    <mergeCell ref="A48:A49"/>
    <mergeCell ref="A51:A5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4CD73-CCEB-40CB-99DF-138112611771}">
  <dimension ref="A1:H23"/>
  <sheetViews>
    <sheetView zoomScale="80" zoomScaleNormal="80" workbookViewId="0">
      <selection activeCell="F29" sqref="F29"/>
    </sheetView>
  </sheetViews>
  <sheetFormatPr baseColWidth="10" defaultColWidth="8.7109375" defaultRowHeight="15" customHeight="1" x14ac:dyDescent="0.25"/>
  <cols>
    <col min="1" max="1" width="90.28515625" customWidth="1"/>
    <col min="2" max="2" width="38.7109375" customWidth="1"/>
    <col min="3" max="3" width="25.28515625" customWidth="1"/>
    <col min="4" max="4" width="10.7109375" customWidth="1"/>
    <col min="5" max="5" width="10.7109375" hidden="1" customWidth="1"/>
    <col min="6" max="6" width="21.7109375" customWidth="1"/>
    <col min="8" max="8" width="110.85546875" customWidth="1"/>
  </cols>
  <sheetData>
    <row r="1" spans="1:8" ht="30.6" customHeight="1" x14ac:dyDescent="0.25">
      <c r="A1" s="256" t="s">
        <v>579</v>
      </c>
      <c r="B1" s="295"/>
      <c r="C1" s="295"/>
    </row>
    <row r="2" spans="1:8" ht="45" customHeight="1" x14ac:dyDescent="0.25">
      <c r="A2" s="11" t="s">
        <v>23</v>
      </c>
      <c r="B2" s="11" t="s">
        <v>24</v>
      </c>
      <c r="C2" s="13" t="s">
        <v>25</v>
      </c>
      <c r="D2" s="13" t="s">
        <v>27</v>
      </c>
      <c r="E2" s="13" t="s">
        <v>26</v>
      </c>
      <c r="F2" s="55" t="s">
        <v>28</v>
      </c>
    </row>
    <row r="3" spans="1:8" ht="15.6" customHeight="1" x14ac:dyDescent="0.25">
      <c r="A3" s="53" t="s">
        <v>108</v>
      </c>
      <c r="B3" s="12"/>
      <c r="C3" s="111">
        <f t="shared" ref="C3:C12" si="0">B3*F3</f>
        <v>0</v>
      </c>
      <c r="D3" s="77" t="s">
        <v>29</v>
      </c>
      <c r="E3" s="16"/>
      <c r="F3" s="16">
        <v>1</v>
      </c>
    </row>
    <row r="4" spans="1:8" x14ac:dyDescent="0.25">
      <c r="A4" s="10" t="s">
        <v>580</v>
      </c>
      <c r="B4" s="12"/>
      <c r="C4" s="111">
        <f t="shared" si="0"/>
        <v>0</v>
      </c>
      <c r="D4" s="77" t="s">
        <v>29</v>
      </c>
      <c r="E4" s="16"/>
      <c r="F4" s="16">
        <v>0.66</v>
      </c>
    </row>
    <row r="5" spans="1:8" x14ac:dyDescent="0.25">
      <c r="A5" s="10" t="s">
        <v>581</v>
      </c>
      <c r="B5" s="12"/>
      <c r="C5" s="111">
        <f t="shared" si="0"/>
        <v>0</v>
      </c>
      <c r="D5" s="77" t="s">
        <v>29</v>
      </c>
      <c r="E5" s="16"/>
      <c r="F5" s="16">
        <v>1</v>
      </c>
    </row>
    <row r="6" spans="1:8" x14ac:dyDescent="0.25">
      <c r="A6" s="10" t="s">
        <v>582</v>
      </c>
      <c r="B6" s="12"/>
      <c r="C6" s="111">
        <f t="shared" si="0"/>
        <v>0</v>
      </c>
      <c r="D6" s="77" t="s">
        <v>29</v>
      </c>
      <c r="E6" s="16"/>
      <c r="F6" s="16">
        <v>3.79</v>
      </c>
    </row>
    <row r="7" spans="1:8" x14ac:dyDescent="0.25">
      <c r="A7" s="10" t="s">
        <v>583</v>
      </c>
      <c r="B7" s="12"/>
      <c r="C7" s="111">
        <f t="shared" si="0"/>
        <v>0</v>
      </c>
      <c r="D7" s="78" t="s">
        <v>29</v>
      </c>
      <c r="E7" s="16"/>
      <c r="F7" s="16">
        <v>1.8</v>
      </c>
    </row>
    <row r="8" spans="1:8" x14ac:dyDescent="0.25">
      <c r="A8" s="10" t="s">
        <v>584</v>
      </c>
      <c r="B8" s="12"/>
      <c r="C8" s="111">
        <f t="shared" si="0"/>
        <v>0</v>
      </c>
      <c r="D8" s="77" t="s">
        <v>29</v>
      </c>
      <c r="E8" s="16"/>
      <c r="F8" s="16">
        <v>3.88</v>
      </c>
    </row>
    <row r="9" spans="1:8" x14ac:dyDescent="0.25">
      <c r="A9" s="10" t="s">
        <v>585</v>
      </c>
      <c r="B9" s="12"/>
      <c r="C9" s="111">
        <f t="shared" si="0"/>
        <v>0</v>
      </c>
      <c r="D9" s="77" t="s">
        <v>29</v>
      </c>
      <c r="E9" s="16"/>
      <c r="F9" s="16">
        <v>4.74</v>
      </c>
    </row>
    <row r="10" spans="1:8" x14ac:dyDescent="0.25">
      <c r="A10" s="10" t="s">
        <v>586</v>
      </c>
      <c r="B10" s="12"/>
      <c r="C10" s="111">
        <f t="shared" si="0"/>
        <v>0</v>
      </c>
      <c r="D10" s="77" t="s">
        <v>29</v>
      </c>
      <c r="E10" s="16"/>
      <c r="F10" s="16">
        <v>5.81</v>
      </c>
    </row>
    <row r="11" spans="1:8" x14ac:dyDescent="0.25">
      <c r="A11" s="10" t="s">
        <v>587</v>
      </c>
      <c r="B11" s="12"/>
      <c r="C11" s="111">
        <f t="shared" si="0"/>
        <v>0</v>
      </c>
      <c r="D11" s="79" t="s">
        <v>29</v>
      </c>
      <c r="E11" s="16"/>
      <c r="F11" s="16">
        <v>6.86</v>
      </c>
    </row>
    <row r="12" spans="1:8" x14ac:dyDescent="0.25">
      <c r="A12" s="10" t="s">
        <v>588</v>
      </c>
      <c r="B12" s="12"/>
      <c r="C12" s="111">
        <f t="shared" si="0"/>
        <v>0</v>
      </c>
      <c r="D12" s="80" t="s">
        <v>29</v>
      </c>
      <c r="E12" s="76"/>
      <c r="F12" s="16">
        <v>8.5299999999999994</v>
      </c>
    </row>
    <row r="13" spans="1:8" ht="60" customHeight="1" x14ac:dyDescent="0.25">
      <c r="A13" s="163" t="s">
        <v>617</v>
      </c>
      <c r="B13" s="81"/>
      <c r="C13" s="110">
        <f>B13*E13</f>
        <v>0</v>
      </c>
      <c r="D13" s="194" t="s">
        <v>29</v>
      </c>
      <c r="E13" s="198">
        <v>0</v>
      </c>
      <c r="F13" s="198"/>
      <c r="H13" s="102" t="s">
        <v>30</v>
      </c>
    </row>
    <row r="14" spans="1:8" x14ac:dyDescent="0.25">
      <c r="B14" s="7"/>
      <c r="C14" s="7"/>
      <c r="F14" s="7"/>
    </row>
    <row r="15" spans="1:8" x14ac:dyDescent="0.25">
      <c r="A15" s="54" t="s">
        <v>106</v>
      </c>
      <c r="B15" s="54">
        <f>SUM(B3:B13)</f>
        <v>0</v>
      </c>
      <c r="C15" s="54">
        <f>SUM(C3:C12)</f>
        <v>0</v>
      </c>
      <c r="F15" s="7"/>
    </row>
    <row r="16" spans="1:8" x14ac:dyDescent="0.25">
      <c r="B16" s="7"/>
      <c r="C16" s="7"/>
      <c r="F16" s="7"/>
    </row>
    <row r="17" spans="1:6" x14ac:dyDescent="0.25">
      <c r="A17" s="14"/>
      <c r="B17" s="7"/>
      <c r="C17" s="7"/>
      <c r="F17" s="7"/>
    </row>
    <row r="18" spans="1:6" x14ac:dyDescent="0.25">
      <c r="A18" s="14"/>
      <c r="B18" s="7"/>
      <c r="C18" s="7"/>
      <c r="F18" s="7"/>
    </row>
    <row r="19" spans="1:6" x14ac:dyDescent="0.25">
      <c r="A19" s="14"/>
      <c r="B19" s="7"/>
      <c r="C19" s="7"/>
      <c r="F19" s="7"/>
    </row>
    <row r="20" spans="1:6" ht="15" customHeight="1" x14ac:dyDescent="0.25">
      <c r="F20" s="7"/>
    </row>
    <row r="21" spans="1:6" ht="15" customHeight="1" x14ac:dyDescent="0.25">
      <c r="F21" s="7"/>
    </row>
    <row r="22" spans="1:6" ht="15" customHeight="1" x14ac:dyDescent="0.25">
      <c r="F22" s="7"/>
    </row>
    <row r="23" spans="1:6" ht="15" customHeight="1" x14ac:dyDescent="0.25">
      <c r="F23" s="7"/>
    </row>
  </sheetData>
  <mergeCells count="1">
    <mergeCell ref="A1:C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CAF72-FC06-4510-B689-2E0EB13F067A}">
  <dimension ref="A1:K43"/>
  <sheetViews>
    <sheetView topLeftCell="A4" zoomScale="80" zoomScaleNormal="80" workbookViewId="0">
      <selection activeCell="H28" sqref="H28"/>
    </sheetView>
  </sheetViews>
  <sheetFormatPr baseColWidth="10" defaultColWidth="8.7109375" defaultRowHeight="15" customHeight="1" x14ac:dyDescent="0.25"/>
  <cols>
    <col min="1" max="1" width="90.28515625" customWidth="1"/>
    <col min="2" max="2" width="38.7109375" customWidth="1"/>
    <col min="3" max="4" width="25.28515625" customWidth="1"/>
    <col min="5" max="6" width="10.7109375" customWidth="1"/>
    <col min="7" max="7" width="0" hidden="1" customWidth="1"/>
    <col min="8" max="8" width="111.7109375" customWidth="1"/>
  </cols>
  <sheetData>
    <row r="1" spans="1:7" ht="33" customHeight="1" x14ac:dyDescent="0.25">
      <c r="A1" s="256" t="s">
        <v>589</v>
      </c>
      <c r="B1" s="295"/>
      <c r="C1" s="295"/>
      <c r="D1" s="7"/>
    </row>
    <row r="2" spans="1:7" ht="30" customHeight="1" x14ac:dyDescent="0.25">
      <c r="A2" s="11" t="s">
        <v>23</v>
      </c>
      <c r="B2" s="11" t="s">
        <v>24</v>
      </c>
      <c r="C2" s="13" t="s">
        <v>25</v>
      </c>
      <c r="D2" s="13" t="s">
        <v>27</v>
      </c>
      <c r="E2" s="13" t="s">
        <v>26</v>
      </c>
    </row>
    <row r="3" spans="1:7" ht="15.6" customHeight="1" x14ac:dyDescent="0.25">
      <c r="A3" s="53" t="s">
        <v>108</v>
      </c>
      <c r="B3" s="12"/>
      <c r="C3" s="111">
        <f>B3/E3</f>
        <v>0</v>
      </c>
      <c r="D3" s="77" t="s">
        <v>29</v>
      </c>
      <c r="E3" s="16">
        <v>1</v>
      </c>
    </row>
    <row r="4" spans="1:7" x14ac:dyDescent="0.25">
      <c r="A4" s="10" t="s">
        <v>590</v>
      </c>
      <c r="B4" s="12"/>
      <c r="C4" s="111">
        <f>B4/E4</f>
        <v>0</v>
      </c>
      <c r="D4" s="77" t="s">
        <v>29</v>
      </c>
      <c r="E4" s="16">
        <v>0.55820000000000003</v>
      </c>
      <c r="G4">
        <f>1/E4</f>
        <v>1.7914725904693658</v>
      </c>
    </row>
    <row r="5" spans="1:7" x14ac:dyDescent="0.25">
      <c r="A5" s="10" t="s">
        <v>113</v>
      </c>
      <c r="B5" s="12"/>
      <c r="C5" s="111">
        <f t="shared" ref="C5:C37" si="0">B5/E5</f>
        <v>0</v>
      </c>
      <c r="D5" s="77" t="s">
        <v>29</v>
      </c>
      <c r="E5" s="16">
        <v>0.99678571400000004</v>
      </c>
      <c r="G5">
        <f t="shared" ref="G5:G18" si="1">1/E5</f>
        <v>1.0032246509504048</v>
      </c>
    </row>
    <row r="6" spans="1:7" x14ac:dyDescent="0.25">
      <c r="A6" s="10" t="s">
        <v>591</v>
      </c>
      <c r="B6" s="12"/>
      <c r="C6" s="111">
        <f t="shared" si="0"/>
        <v>0</v>
      </c>
      <c r="D6" s="77" t="s">
        <v>29</v>
      </c>
      <c r="E6" s="16">
        <v>0.64826571700000002</v>
      </c>
      <c r="G6">
        <f t="shared" si="1"/>
        <v>1.5425773317579279</v>
      </c>
    </row>
    <row r="7" spans="1:7" x14ac:dyDescent="0.25">
      <c r="A7" s="10" t="s">
        <v>592</v>
      </c>
      <c r="B7" s="12"/>
      <c r="C7" s="111">
        <f t="shared" si="0"/>
        <v>0</v>
      </c>
      <c r="D7" s="78" t="s">
        <v>29</v>
      </c>
      <c r="E7" s="16">
        <v>0.275663396</v>
      </c>
      <c r="G7">
        <f t="shared" si="1"/>
        <v>3.6276125684818887</v>
      </c>
    </row>
    <row r="8" spans="1:7" x14ac:dyDescent="0.25">
      <c r="A8" s="10" t="s">
        <v>593</v>
      </c>
      <c r="B8" s="12"/>
      <c r="C8" s="111">
        <f t="shared" si="0"/>
        <v>0</v>
      </c>
      <c r="D8" s="77" t="s">
        <v>29</v>
      </c>
      <c r="E8" s="16">
        <v>3.2203846000000001E-2</v>
      </c>
      <c r="G8">
        <f t="shared" si="1"/>
        <v>31.052191716480074</v>
      </c>
    </row>
    <row r="9" spans="1:7" x14ac:dyDescent="0.25">
      <c r="A9" s="10" t="s">
        <v>594</v>
      </c>
      <c r="B9" s="12"/>
      <c r="C9" s="111">
        <f t="shared" si="0"/>
        <v>0</v>
      </c>
      <c r="D9" s="77" t="s">
        <v>29</v>
      </c>
      <c r="E9" s="16">
        <v>0.16746</v>
      </c>
      <c r="G9">
        <f t="shared" si="1"/>
        <v>5.9715753015645525</v>
      </c>
    </row>
    <row r="10" spans="1:7" x14ac:dyDescent="0.25">
      <c r="A10" s="10" t="s">
        <v>595</v>
      </c>
      <c r="B10" s="12"/>
      <c r="C10" s="111">
        <f t="shared" si="0"/>
        <v>0</v>
      </c>
      <c r="D10" s="77" t="s">
        <v>29</v>
      </c>
      <c r="E10" s="16">
        <v>4.1864999999999999E-2</v>
      </c>
      <c r="G10">
        <f t="shared" si="1"/>
        <v>23.88630120625821</v>
      </c>
    </row>
    <row r="11" spans="1:7" x14ac:dyDescent="0.25">
      <c r="A11" s="10" t="s">
        <v>596</v>
      </c>
      <c r="B11" s="12"/>
      <c r="C11" s="111">
        <f t="shared" si="0"/>
        <v>0</v>
      </c>
      <c r="D11" s="77" t="s">
        <v>29</v>
      </c>
      <c r="E11" s="16">
        <v>0.443015873</v>
      </c>
      <c r="G11">
        <f t="shared" si="1"/>
        <v>2.2572554640722773</v>
      </c>
    </row>
    <row r="12" spans="1:7" x14ac:dyDescent="0.25">
      <c r="A12" s="10" t="s">
        <v>597</v>
      </c>
      <c r="B12" s="12"/>
      <c r="C12" s="111">
        <f t="shared" si="0"/>
        <v>0</v>
      </c>
      <c r="D12" s="77" t="s">
        <v>29</v>
      </c>
      <c r="E12" s="16">
        <v>0.41656716399999999</v>
      </c>
      <c r="G12">
        <f t="shared" si="1"/>
        <v>2.4005732722610849</v>
      </c>
    </row>
    <row r="13" spans="1:7" x14ac:dyDescent="0.25">
      <c r="A13" s="10" t="s">
        <v>119</v>
      </c>
      <c r="B13" s="12"/>
      <c r="C13" s="111">
        <f t="shared" si="0"/>
        <v>0</v>
      </c>
      <c r="D13" s="77" t="s">
        <v>29</v>
      </c>
      <c r="E13" s="16">
        <v>0.29251676900000001</v>
      </c>
      <c r="G13">
        <f t="shared" si="1"/>
        <v>3.4186074303316265</v>
      </c>
    </row>
    <row r="14" spans="1:7" x14ac:dyDescent="0.25">
      <c r="A14" s="10" t="s">
        <v>598</v>
      </c>
      <c r="B14" s="12"/>
      <c r="C14" s="111">
        <f t="shared" si="0"/>
        <v>0</v>
      </c>
      <c r="D14" s="77" t="s">
        <v>29</v>
      </c>
      <c r="E14" s="16">
        <v>0.29251676900000001</v>
      </c>
      <c r="G14">
        <f t="shared" si="1"/>
        <v>3.4186074303316265</v>
      </c>
    </row>
    <row r="15" spans="1:7" x14ac:dyDescent="0.25">
      <c r="A15" s="10" t="s">
        <v>599</v>
      </c>
      <c r="B15" s="12"/>
      <c r="C15" s="111">
        <f t="shared" si="0"/>
        <v>0</v>
      </c>
      <c r="D15" s="77" t="s">
        <v>29</v>
      </c>
      <c r="E15" s="16">
        <v>0.56304216299999998</v>
      </c>
      <c r="G15">
        <f t="shared" si="1"/>
        <v>1.7760659249243471</v>
      </c>
    </row>
    <row r="16" spans="1:7" x14ac:dyDescent="0.25">
      <c r="A16" s="10" t="s">
        <v>358</v>
      </c>
      <c r="B16" s="12"/>
      <c r="C16" s="111">
        <f t="shared" si="0"/>
        <v>0</v>
      </c>
      <c r="D16" s="77" t="s">
        <v>29</v>
      </c>
      <c r="E16" s="16">
        <v>0.286746575</v>
      </c>
      <c r="G16">
        <f t="shared" si="1"/>
        <v>3.4873999802787532</v>
      </c>
    </row>
    <row r="17" spans="1:11" x14ac:dyDescent="0.25">
      <c r="A17" s="10" t="s">
        <v>600</v>
      </c>
      <c r="B17" s="12"/>
      <c r="C17" s="111">
        <f t="shared" si="0"/>
        <v>0</v>
      </c>
      <c r="D17" s="77" t="s">
        <v>29</v>
      </c>
      <c r="E17" s="16">
        <v>0.13647699299999999</v>
      </c>
      <c r="G17">
        <f t="shared" si="1"/>
        <v>7.3272423286758679</v>
      </c>
      <c r="K17" s="75"/>
    </row>
    <row r="18" spans="1:11" x14ac:dyDescent="0.25">
      <c r="A18" s="10" t="s">
        <v>125</v>
      </c>
      <c r="B18" s="12"/>
      <c r="C18" s="111">
        <f t="shared" si="0"/>
        <v>0</v>
      </c>
      <c r="D18" s="77" t="s">
        <v>29</v>
      </c>
      <c r="E18" s="16">
        <v>9.3033330000000004E-3</v>
      </c>
      <c r="G18">
        <f t="shared" si="1"/>
        <v>107.48835927941093</v>
      </c>
      <c r="K18" s="75"/>
    </row>
    <row r="19" spans="1:11" ht="62.25" customHeight="1" x14ac:dyDescent="0.25">
      <c r="A19" s="163" t="s">
        <v>617</v>
      </c>
      <c r="B19" s="81"/>
      <c r="C19" s="110">
        <f>B19*E19</f>
        <v>0</v>
      </c>
      <c r="D19" s="194" t="s">
        <v>29</v>
      </c>
      <c r="E19" s="198">
        <v>0</v>
      </c>
      <c r="H19" s="102" t="s">
        <v>30</v>
      </c>
      <c r="K19" s="75"/>
    </row>
    <row r="20" spans="1:11" x14ac:dyDescent="0.25">
      <c r="A20" s="72"/>
      <c r="B20" s="73"/>
      <c r="C20" s="74"/>
      <c r="D20" s="73"/>
      <c r="E20" s="72"/>
    </row>
    <row r="21" spans="1:11" x14ac:dyDescent="0.25">
      <c r="A21" s="10" t="s">
        <v>601</v>
      </c>
      <c r="B21" s="10"/>
      <c r="C21" s="111">
        <f t="shared" si="0"/>
        <v>0</v>
      </c>
      <c r="D21" s="77" t="s">
        <v>602</v>
      </c>
      <c r="E21" s="16">
        <v>8.3729999999999993</v>
      </c>
    </row>
    <row r="22" spans="1:11" x14ac:dyDescent="0.25">
      <c r="A22" s="10" t="s">
        <v>603</v>
      </c>
      <c r="B22" s="12"/>
      <c r="C22" s="111">
        <f t="shared" si="0"/>
        <v>0</v>
      </c>
      <c r="D22" s="77" t="s">
        <v>602</v>
      </c>
      <c r="E22" s="16">
        <v>3.6152849740000002</v>
      </c>
    </row>
    <row r="23" spans="1:11" x14ac:dyDescent="0.25">
      <c r="A23" s="10" t="s">
        <v>604</v>
      </c>
      <c r="B23" s="12"/>
      <c r="C23" s="111">
        <f t="shared" si="0"/>
        <v>0</v>
      </c>
      <c r="D23" s="77" t="s">
        <v>602</v>
      </c>
      <c r="E23" s="16">
        <v>6.0806100220000001</v>
      </c>
    </row>
    <row r="24" spans="1:11" x14ac:dyDescent="0.25">
      <c r="A24" s="10" t="s">
        <v>605</v>
      </c>
      <c r="B24" s="12"/>
      <c r="C24" s="111">
        <f t="shared" si="0"/>
        <v>0</v>
      </c>
      <c r="D24" s="77" t="s">
        <v>602</v>
      </c>
      <c r="E24" s="16">
        <v>3.3425149699999999</v>
      </c>
    </row>
    <row r="25" spans="1:11" x14ac:dyDescent="0.25">
      <c r="A25" s="10" t="s">
        <v>606</v>
      </c>
      <c r="B25" s="12"/>
      <c r="C25" s="111">
        <f t="shared" si="0"/>
        <v>0</v>
      </c>
      <c r="D25" s="77" t="s">
        <v>602</v>
      </c>
      <c r="E25" s="16">
        <v>18.241830069999999</v>
      </c>
    </row>
    <row r="26" spans="1:11" x14ac:dyDescent="0.25">
      <c r="A26" s="10" t="s">
        <v>607</v>
      </c>
      <c r="B26" s="12"/>
      <c r="C26" s="111">
        <f t="shared" si="0"/>
        <v>0</v>
      </c>
      <c r="D26" s="77" t="s">
        <v>602</v>
      </c>
      <c r="E26" s="16">
        <v>17.193018479999999</v>
      </c>
    </row>
    <row r="27" spans="1:11" x14ac:dyDescent="0.25">
      <c r="A27" s="10" t="s">
        <v>608</v>
      </c>
      <c r="B27" s="12"/>
      <c r="C27" s="111">
        <f t="shared" si="0"/>
        <v>0</v>
      </c>
      <c r="D27" s="77" t="s">
        <v>602</v>
      </c>
      <c r="E27" s="16">
        <v>1.9673402259999999</v>
      </c>
    </row>
    <row r="28" spans="1:11" x14ac:dyDescent="0.25">
      <c r="A28" s="10" t="s">
        <v>609</v>
      </c>
      <c r="B28" s="12"/>
      <c r="C28" s="111">
        <f t="shared" si="0"/>
        <v>0</v>
      </c>
      <c r="D28" s="77" t="s">
        <v>602</v>
      </c>
      <c r="E28" s="16">
        <v>21.359693879999998</v>
      </c>
    </row>
    <row r="29" spans="1:11" x14ac:dyDescent="0.25">
      <c r="A29" s="10" t="s">
        <v>406</v>
      </c>
      <c r="B29" s="12"/>
      <c r="C29" s="111">
        <f>B29/E29</f>
        <v>0</v>
      </c>
      <c r="D29" s="77" t="s">
        <v>602</v>
      </c>
      <c r="E29" s="16">
        <v>1395.5</v>
      </c>
    </row>
    <row r="30" spans="1:11" x14ac:dyDescent="0.25">
      <c r="A30" s="10" t="s">
        <v>404</v>
      </c>
      <c r="B30" s="12"/>
      <c r="C30" s="111">
        <f t="shared" si="0"/>
        <v>0</v>
      </c>
      <c r="D30" s="77" t="s">
        <v>602</v>
      </c>
      <c r="E30" s="16">
        <v>364.0434783</v>
      </c>
    </row>
    <row r="31" spans="1:11" x14ac:dyDescent="0.25">
      <c r="A31" s="10" t="s">
        <v>610</v>
      </c>
      <c r="B31" s="12"/>
      <c r="C31" s="111">
        <f t="shared" si="0"/>
        <v>0</v>
      </c>
      <c r="D31" s="77" t="s">
        <v>602</v>
      </c>
      <c r="E31" s="16">
        <v>644.07692310000004</v>
      </c>
    </row>
    <row r="32" spans="1:11" x14ac:dyDescent="0.25">
      <c r="A32" s="10" t="s">
        <v>611</v>
      </c>
      <c r="B32" s="12"/>
      <c r="C32" s="111">
        <f t="shared" si="0"/>
        <v>0</v>
      </c>
      <c r="D32" s="77" t="s">
        <v>602</v>
      </c>
      <c r="E32" s="16">
        <v>380.59090909999998</v>
      </c>
    </row>
    <row r="33" spans="1:5" x14ac:dyDescent="0.25">
      <c r="A33" s="10" t="s">
        <v>299</v>
      </c>
      <c r="B33" s="12"/>
      <c r="C33" s="111">
        <f t="shared" si="0"/>
        <v>0</v>
      </c>
      <c r="D33" s="77" t="s">
        <v>602</v>
      </c>
      <c r="E33" s="16">
        <v>465.16666670000001</v>
      </c>
    </row>
    <row r="34" spans="1:5" x14ac:dyDescent="0.25">
      <c r="A34" s="10" t="s">
        <v>612</v>
      </c>
      <c r="B34" s="12"/>
      <c r="C34" s="111">
        <f t="shared" si="0"/>
        <v>0</v>
      </c>
      <c r="D34" s="77" t="s">
        <v>602</v>
      </c>
      <c r="E34" s="16">
        <v>174.4375</v>
      </c>
    </row>
    <row r="35" spans="1:5" x14ac:dyDescent="0.25">
      <c r="A35" s="10" t="s">
        <v>613</v>
      </c>
      <c r="B35" s="12"/>
      <c r="C35" s="111">
        <f t="shared" si="0"/>
        <v>0</v>
      </c>
      <c r="D35" s="77" t="s">
        <v>602</v>
      </c>
      <c r="E35" s="16">
        <v>697.75</v>
      </c>
    </row>
    <row r="36" spans="1:5" x14ac:dyDescent="0.25">
      <c r="A36" s="10" t="s">
        <v>301</v>
      </c>
      <c r="B36" s="12"/>
      <c r="C36" s="111">
        <f t="shared" si="0"/>
        <v>0</v>
      </c>
      <c r="D36" s="77" t="s">
        <v>614</v>
      </c>
      <c r="E36" s="16">
        <v>54.725490200000003</v>
      </c>
    </row>
    <row r="37" spans="1:5" x14ac:dyDescent="0.25">
      <c r="A37" s="10" t="s">
        <v>101</v>
      </c>
      <c r="B37" s="12"/>
      <c r="C37" s="111">
        <f t="shared" si="0"/>
        <v>0</v>
      </c>
      <c r="D37" s="77" t="s">
        <v>615</v>
      </c>
      <c r="E37" s="16">
        <v>41.656716420000002</v>
      </c>
    </row>
    <row r="38" spans="1:5" x14ac:dyDescent="0.25">
      <c r="B38" s="7"/>
      <c r="C38" s="7"/>
      <c r="D38" s="7"/>
    </row>
    <row r="39" spans="1:5" x14ac:dyDescent="0.25">
      <c r="A39" s="54" t="s">
        <v>106</v>
      </c>
      <c r="B39" s="54">
        <f>SUM(B3:B19)</f>
        <v>0</v>
      </c>
      <c r="C39" s="54">
        <f>SUM(C3:C37)</f>
        <v>0</v>
      </c>
      <c r="D39" s="30"/>
    </row>
    <row r="40" spans="1:5" x14ac:dyDescent="0.25">
      <c r="B40" s="7"/>
      <c r="C40" s="7"/>
      <c r="D40" s="7"/>
    </row>
    <row r="41" spans="1:5" x14ac:dyDescent="0.25">
      <c r="A41" s="14"/>
      <c r="B41" s="7"/>
      <c r="C41" s="7"/>
      <c r="D41" s="7"/>
    </row>
    <row r="42" spans="1:5" x14ac:dyDescent="0.25">
      <c r="A42" s="14"/>
      <c r="B42" s="7"/>
      <c r="C42" s="7"/>
      <c r="D42" s="7"/>
    </row>
    <row r="43" spans="1:5" x14ac:dyDescent="0.25">
      <c r="A43" s="14"/>
      <c r="B43" s="7"/>
      <c r="C43" s="7"/>
      <c r="D43" s="7"/>
    </row>
  </sheetData>
  <mergeCells count="1">
    <mergeCell ref="A1:C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FB775-6007-4705-ABB1-C70C2E08C157}">
  <dimension ref="A1:K22"/>
  <sheetViews>
    <sheetView zoomScale="80" zoomScaleNormal="80" workbookViewId="0">
      <selection activeCell="H26" sqref="H26"/>
    </sheetView>
  </sheetViews>
  <sheetFormatPr baseColWidth="10" defaultColWidth="8.7109375" defaultRowHeight="15" customHeight="1" x14ac:dyDescent="0.25"/>
  <cols>
    <col min="1" max="1" width="90.28515625" customWidth="1"/>
    <col min="2" max="2" width="38.7109375" customWidth="1"/>
    <col min="3" max="3" width="25.28515625" customWidth="1"/>
    <col min="4" max="5" width="10.7109375" customWidth="1"/>
    <col min="6" max="6" width="15" customWidth="1"/>
    <col min="7" max="7" width="7.42578125" customWidth="1"/>
    <col min="8" max="8" width="124.7109375" customWidth="1"/>
  </cols>
  <sheetData>
    <row r="1" spans="1:7" ht="31.9" customHeight="1" x14ac:dyDescent="0.25">
      <c r="A1" s="256" t="s">
        <v>665</v>
      </c>
      <c r="B1" s="295"/>
      <c r="C1" s="295"/>
    </row>
    <row r="2" spans="1:7" ht="30" customHeight="1" x14ac:dyDescent="0.25">
      <c r="A2" s="11" t="s">
        <v>23</v>
      </c>
      <c r="B2" s="11" t="s">
        <v>24</v>
      </c>
      <c r="C2" s="13" t="s">
        <v>25</v>
      </c>
      <c r="D2" s="13" t="s">
        <v>27</v>
      </c>
      <c r="E2" s="13" t="s">
        <v>26</v>
      </c>
      <c r="F2" s="55" t="s">
        <v>28</v>
      </c>
      <c r="G2" s="195"/>
    </row>
    <row r="3" spans="1:7" ht="15.6" customHeight="1" x14ac:dyDescent="0.25">
      <c r="A3" s="156" t="s">
        <v>643</v>
      </c>
      <c r="B3" s="157"/>
      <c r="C3" s="117">
        <f t="shared" ref="C3:C17" si="0">B3*F3</f>
        <v>0</v>
      </c>
      <c r="D3" s="79" t="s">
        <v>29</v>
      </c>
      <c r="E3" s="158">
        <v>0</v>
      </c>
      <c r="F3" s="158">
        <v>0</v>
      </c>
    </row>
    <row r="4" spans="1:7" x14ac:dyDescent="0.25">
      <c r="A4" s="3" t="s">
        <v>580</v>
      </c>
      <c r="B4" s="1"/>
      <c r="C4" s="112">
        <f t="shared" si="0"/>
        <v>0</v>
      </c>
      <c r="D4" s="80" t="s">
        <v>29</v>
      </c>
      <c r="E4" s="162">
        <v>6</v>
      </c>
      <c r="F4" s="162">
        <v>0.16666666666666666</v>
      </c>
      <c r="G4" s="196"/>
    </row>
    <row r="5" spans="1:7" x14ac:dyDescent="0.25">
      <c r="A5" s="10" t="s">
        <v>639</v>
      </c>
      <c r="B5" s="12"/>
      <c r="C5" s="111">
        <f t="shared" si="0"/>
        <v>0</v>
      </c>
      <c r="D5" s="77" t="s">
        <v>29</v>
      </c>
      <c r="E5" s="155">
        <v>2.4</v>
      </c>
      <c r="F5" s="155">
        <v>0.41666666666666669</v>
      </c>
      <c r="G5" s="196"/>
    </row>
    <row r="6" spans="1:7" x14ac:dyDescent="0.25">
      <c r="A6" s="3" t="s">
        <v>635</v>
      </c>
      <c r="B6" s="1"/>
      <c r="C6" s="112">
        <f t="shared" si="0"/>
        <v>0</v>
      </c>
      <c r="D6" s="80" t="s">
        <v>29</v>
      </c>
      <c r="E6" s="162">
        <v>1.5</v>
      </c>
      <c r="F6" s="162">
        <v>0.66666666666666663</v>
      </c>
      <c r="G6" s="196"/>
    </row>
    <row r="7" spans="1:7" x14ac:dyDescent="0.25">
      <c r="A7" s="159" t="s">
        <v>509</v>
      </c>
      <c r="B7" s="119"/>
      <c r="C7" s="116">
        <f t="shared" si="0"/>
        <v>0</v>
      </c>
      <c r="D7" s="161" t="s">
        <v>29</v>
      </c>
      <c r="E7" s="160">
        <v>0.25</v>
      </c>
      <c r="F7" s="160">
        <v>4</v>
      </c>
      <c r="G7" s="196"/>
    </row>
    <row r="8" spans="1:7" x14ac:dyDescent="0.25">
      <c r="A8" s="10" t="s">
        <v>636</v>
      </c>
      <c r="B8" s="12"/>
      <c r="C8" s="111">
        <f t="shared" si="0"/>
        <v>0</v>
      </c>
      <c r="D8" s="77" t="s">
        <v>29</v>
      </c>
      <c r="E8" s="155">
        <v>0.1</v>
      </c>
      <c r="F8" s="155">
        <v>10</v>
      </c>
      <c r="G8" s="196"/>
    </row>
    <row r="9" spans="1:7" x14ac:dyDescent="0.25">
      <c r="A9" s="10" t="s">
        <v>113</v>
      </c>
      <c r="B9" s="12"/>
      <c r="C9" s="111">
        <f t="shared" si="0"/>
        <v>0</v>
      </c>
      <c r="D9" s="77" t="s">
        <v>29</v>
      </c>
      <c r="E9" s="155">
        <v>2.1</v>
      </c>
      <c r="F9" s="155">
        <v>0.47619047619047616</v>
      </c>
      <c r="G9" s="196"/>
    </row>
    <row r="10" spans="1:7" x14ac:dyDescent="0.25">
      <c r="A10" s="10" t="s">
        <v>637</v>
      </c>
      <c r="B10" s="12"/>
      <c r="C10" s="111">
        <f t="shared" si="0"/>
        <v>0</v>
      </c>
      <c r="D10" s="77" t="s">
        <v>29</v>
      </c>
      <c r="E10" s="155">
        <v>0.5</v>
      </c>
      <c r="F10" s="155">
        <v>2</v>
      </c>
      <c r="G10" s="196"/>
    </row>
    <row r="11" spans="1:7" x14ac:dyDescent="0.25">
      <c r="A11" s="10" t="s">
        <v>638</v>
      </c>
      <c r="B11" s="12"/>
      <c r="C11" s="111">
        <f t="shared" si="0"/>
        <v>0</v>
      </c>
      <c r="D11" s="77" t="s">
        <v>29</v>
      </c>
      <c r="E11" s="155">
        <v>1.3</v>
      </c>
      <c r="F11" s="155">
        <v>0.76923076923076916</v>
      </c>
      <c r="G11" s="196"/>
    </row>
    <row r="12" spans="1:7" x14ac:dyDescent="0.25">
      <c r="A12" s="10" t="s">
        <v>583</v>
      </c>
      <c r="B12" s="12"/>
      <c r="C12" s="111">
        <f t="shared" si="0"/>
        <v>0</v>
      </c>
      <c r="D12" s="78" t="s">
        <v>29</v>
      </c>
      <c r="E12" s="155">
        <v>0.5</v>
      </c>
      <c r="F12" s="155">
        <v>2</v>
      </c>
      <c r="G12" s="196"/>
    </row>
    <row r="13" spans="1:7" x14ac:dyDescent="0.25">
      <c r="A13" s="10" t="s">
        <v>640</v>
      </c>
      <c r="B13" s="12"/>
      <c r="C13" s="111">
        <f t="shared" si="0"/>
        <v>0</v>
      </c>
      <c r="D13" s="77" t="s">
        <v>29</v>
      </c>
      <c r="E13" s="155">
        <v>0.2</v>
      </c>
      <c r="F13" s="155">
        <v>5</v>
      </c>
      <c r="G13" s="196"/>
    </row>
    <row r="14" spans="1:7" x14ac:dyDescent="0.25">
      <c r="A14" s="10" t="s">
        <v>358</v>
      </c>
      <c r="B14" s="12"/>
      <c r="C14" s="111">
        <f t="shared" si="0"/>
        <v>0</v>
      </c>
      <c r="D14" s="77" t="s">
        <v>29</v>
      </c>
      <c r="E14" s="155">
        <v>0.3</v>
      </c>
      <c r="F14" s="155">
        <v>3.3333333333333335</v>
      </c>
      <c r="G14" s="196"/>
    </row>
    <row r="15" spans="1:7" x14ac:dyDescent="0.25">
      <c r="A15" s="10" t="s">
        <v>641</v>
      </c>
      <c r="B15" s="12"/>
      <c r="C15" s="111">
        <f t="shared" si="0"/>
        <v>0</v>
      </c>
      <c r="D15" s="77" t="s">
        <v>29</v>
      </c>
      <c r="E15" s="16">
        <v>0</v>
      </c>
      <c r="F15" s="16">
        <v>0.15</v>
      </c>
    </row>
    <row r="16" spans="1:7" x14ac:dyDescent="0.25">
      <c r="A16" s="10" t="s">
        <v>642</v>
      </c>
      <c r="B16" s="12"/>
      <c r="C16" s="111">
        <f t="shared" si="0"/>
        <v>0</v>
      </c>
      <c r="D16" s="77" t="s">
        <v>29</v>
      </c>
      <c r="E16" s="16">
        <v>0</v>
      </c>
      <c r="F16" s="17">
        <v>1.578947E-3</v>
      </c>
      <c r="G16" s="197"/>
    </row>
    <row r="17" spans="1:11" ht="64.5" customHeight="1" x14ac:dyDescent="0.25">
      <c r="A17" s="163" t="s">
        <v>617</v>
      </c>
      <c r="B17" s="81"/>
      <c r="C17" s="110">
        <f t="shared" si="0"/>
        <v>0</v>
      </c>
      <c r="D17" s="194" t="s">
        <v>29</v>
      </c>
      <c r="E17" s="198">
        <v>0</v>
      </c>
      <c r="F17" s="198">
        <v>0</v>
      </c>
      <c r="H17" s="102" t="s">
        <v>30</v>
      </c>
    </row>
    <row r="18" spans="1:11" x14ac:dyDescent="0.25">
      <c r="B18" s="7"/>
      <c r="C18" s="7"/>
      <c r="F18" s="7"/>
      <c r="G18" s="7"/>
      <c r="K18" s="14"/>
    </row>
    <row r="19" spans="1:11" x14ac:dyDescent="0.25">
      <c r="A19" s="54" t="s">
        <v>106</v>
      </c>
      <c r="B19" s="54">
        <f>SUM(B3:B17)</f>
        <v>0</v>
      </c>
      <c r="C19" s="54">
        <f>SUM(C3:C16)</f>
        <v>0</v>
      </c>
      <c r="F19" s="7"/>
      <c r="G19" s="7"/>
      <c r="K19" s="14"/>
    </row>
    <row r="20" spans="1:11" x14ac:dyDescent="0.25">
      <c r="A20" s="14"/>
      <c r="B20" s="7"/>
      <c r="C20" s="7"/>
    </row>
    <row r="21" spans="1:11" x14ac:dyDescent="0.25">
      <c r="A21" s="14"/>
      <c r="B21" s="7"/>
      <c r="C21" s="7"/>
    </row>
    <row r="22" spans="1:11" x14ac:dyDescent="0.25">
      <c r="A22" s="14"/>
      <c r="B22" s="7"/>
      <c r="C22" s="7"/>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AB258-B858-4C5D-BEF1-697AFF6483A2}">
  <dimension ref="A1:H73"/>
  <sheetViews>
    <sheetView topLeftCell="A24" zoomScale="80" zoomScaleNormal="80" workbookViewId="0">
      <selection activeCell="E2" sqref="E1:E1048576"/>
    </sheetView>
  </sheetViews>
  <sheetFormatPr baseColWidth="10" defaultColWidth="11.42578125" defaultRowHeight="15" x14ac:dyDescent="0.25"/>
  <cols>
    <col min="1" max="1" width="84.28515625" customWidth="1"/>
    <col min="2" max="2" width="30.85546875" customWidth="1"/>
    <col min="3" max="3" width="33.28515625" customWidth="1"/>
    <col min="4" max="4" width="20.42578125" customWidth="1"/>
    <col min="5" max="5" width="9.42578125" hidden="1" customWidth="1"/>
    <col min="6" max="6" width="9.28515625" customWidth="1"/>
    <col min="7" max="7" width="4.7109375" customWidth="1"/>
    <col min="8" max="8" width="126.42578125" customWidth="1"/>
  </cols>
  <sheetData>
    <row r="1" spans="1:8" ht="35.450000000000003" customHeight="1" x14ac:dyDescent="0.25">
      <c r="A1" s="256" t="s">
        <v>22</v>
      </c>
      <c r="B1" s="256"/>
      <c r="C1" s="256"/>
      <c r="D1" s="256"/>
      <c r="E1" s="256"/>
      <c r="F1" s="256"/>
    </row>
    <row r="2" spans="1:8" ht="45.6" customHeight="1" x14ac:dyDescent="0.25">
      <c r="A2" s="11" t="s">
        <v>23</v>
      </c>
      <c r="B2" s="13" t="s">
        <v>24</v>
      </c>
      <c r="C2" s="13" t="s">
        <v>25</v>
      </c>
      <c r="D2" s="167" t="s">
        <v>27</v>
      </c>
      <c r="E2" s="13" t="s">
        <v>26</v>
      </c>
      <c r="F2" s="13" t="s">
        <v>28</v>
      </c>
    </row>
    <row r="3" spans="1:8" x14ac:dyDescent="0.25">
      <c r="A3" s="3" t="s">
        <v>31</v>
      </c>
      <c r="B3" s="12"/>
      <c r="C3" s="111">
        <f t="shared" ref="C3:C24" si="0">B3*F3</f>
        <v>0</v>
      </c>
      <c r="D3" s="168" t="s">
        <v>29</v>
      </c>
      <c r="E3" s="19"/>
      <c r="F3" s="18">
        <v>1</v>
      </c>
    </row>
    <row r="4" spans="1:8" x14ac:dyDescent="0.25">
      <c r="A4" s="3" t="s">
        <v>32</v>
      </c>
      <c r="B4" s="12"/>
      <c r="C4" s="111">
        <f t="shared" si="0"/>
        <v>0</v>
      </c>
      <c r="D4" s="168" t="s">
        <v>29</v>
      </c>
      <c r="E4" s="19"/>
      <c r="F4" s="18">
        <v>1</v>
      </c>
    </row>
    <row r="5" spans="1:8" x14ac:dyDescent="0.25">
      <c r="A5" s="3" t="s">
        <v>33</v>
      </c>
      <c r="B5" s="12"/>
      <c r="C5" s="111">
        <f t="shared" si="0"/>
        <v>0</v>
      </c>
      <c r="D5" s="168" t="s">
        <v>29</v>
      </c>
      <c r="E5" s="19"/>
      <c r="F5" s="18">
        <v>0.2</v>
      </c>
      <c r="H5" s="146" t="s">
        <v>654</v>
      </c>
    </row>
    <row r="6" spans="1:8" x14ac:dyDescent="0.25">
      <c r="A6" s="3" t="s">
        <v>34</v>
      </c>
      <c r="B6" s="12"/>
      <c r="C6" s="111">
        <f t="shared" si="0"/>
        <v>0</v>
      </c>
      <c r="D6" s="169" t="s">
        <v>29</v>
      </c>
      <c r="E6" s="19"/>
      <c r="F6" s="18">
        <v>0.5</v>
      </c>
    </row>
    <row r="7" spans="1:8" x14ac:dyDescent="0.25">
      <c r="A7" s="3" t="s">
        <v>35</v>
      </c>
      <c r="B7" s="12"/>
      <c r="C7" s="111">
        <f t="shared" si="0"/>
        <v>0</v>
      </c>
      <c r="D7" s="168" t="s">
        <v>29</v>
      </c>
      <c r="E7" s="19"/>
      <c r="F7" s="18">
        <v>1</v>
      </c>
    </row>
    <row r="8" spans="1:8" x14ac:dyDescent="0.25">
      <c r="A8" s="3" t="s">
        <v>36</v>
      </c>
      <c r="B8" s="12"/>
      <c r="C8" s="111">
        <f t="shared" si="0"/>
        <v>0</v>
      </c>
      <c r="D8" s="168" t="s">
        <v>29</v>
      </c>
      <c r="E8" s="19"/>
      <c r="F8" s="18">
        <v>1</v>
      </c>
    </row>
    <row r="9" spans="1:8" x14ac:dyDescent="0.25">
      <c r="A9" s="3" t="s">
        <v>37</v>
      </c>
      <c r="B9" s="12"/>
      <c r="C9" s="111">
        <f t="shared" si="0"/>
        <v>0</v>
      </c>
      <c r="D9" s="168" t="s">
        <v>29</v>
      </c>
      <c r="E9" s="19"/>
      <c r="F9" s="18">
        <v>5</v>
      </c>
    </row>
    <row r="10" spans="1:8" x14ac:dyDescent="0.25">
      <c r="A10" s="3" t="s">
        <v>38</v>
      </c>
      <c r="B10" s="12"/>
      <c r="C10" s="111">
        <f t="shared" si="0"/>
        <v>0</v>
      </c>
      <c r="D10" s="168" t="s">
        <v>29</v>
      </c>
      <c r="E10" s="19"/>
      <c r="F10" s="18">
        <v>15</v>
      </c>
    </row>
    <row r="11" spans="1:8" x14ac:dyDescent="0.25">
      <c r="A11" s="3" t="s">
        <v>39</v>
      </c>
      <c r="B11" s="12"/>
      <c r="C11" s="111">
        <f t="shared" si="0"/>
        <v>0</v>
      </c>
      <c r="D11" s="168" t="s">
        <v>29</v>
      </c>
      <c r="E11" s="19"/>
      <c r="F11" s="18">
        <v>50</v>
      </c>
    </row>
    <row r="12" spans="1:8" x14ac:dyDescent="0.25">
      <c r="A12" s="3" t="s">
        <v>40</v>
      </c>
      <c r="B12" s="12"/>
      <c r="C12" s="111">
        <f t="shared" si="0"/>
        <v>0</v>
      </c>
      <c r="D12" s="168" t="s">
        <v>29</v>
      </c>
      <c r="E12" s="19"/>
      <c r="F12" s="18">
        <v>75</v>
      </c>
    </row>
    <row r="13" spans="1:8" x14ac:dyDescent="0.25">
      <c r="A13" s="3" t="s">
        <v>41</v>
      </c>
      <c r="B13" s="12"/>
      <c r="C13" s="111">
        <f t="shared" si="0"/>
        <v>0</v>
      </c>
      <c r="D13" s="168" t="s">
        <v>29</v>
      </c>
      <c r="E13" s="19"/>
      <c r="F13" s="18">
        <v>100</v>
      </c>
    </row>
    <row r="14" spans="1:8" x14ac:dyDescent="0.25">
      <c r="A14" s="3" t="s">
        <v>618</v>
      </c>
      <c r="B14" s="12"/>
      <c r="C14" s="111">
        <f t="shared" si="0"/>
        <v>0</v>
      </c>
      <c r="D14" s="168" t="s">
        <v>29</v>
      </c>
      <c r="E14" s="19"/>
      <c r="F14" s="18">
        <v>3</v>
      </c>
      <c r="H14" t="s">
        <v>42</v>
      </c>
    </row>
    <row r="15" spans="1:8" x14ac:dyDescent="0.25">
      <c r="A15" s="3" t="s">
        <v>619</v>
      </c>
      <c r="B15" s="12"/>
      <c r="C15" s="111">
        <f t="shared" si="0"/>
        <v>0</v>
      </c>
      <c r="D15" s="168" t="s">
        <v>29</v>
      </c>
      <c r="E15" s="19"/>
      <c r="F15" s="18">
        <v>6</v>
      </c>
      <c r="H15" t="s">
        <v>43</v>
      </c>
    </row>
    <row r="16" spans="1:8" x14ac:dyDescent="0.25">
      <c r="A16" s="3" t="s">
        <v>620</v>
      </c>
      <c r="B16" s="12"/>
      <c r="C16" s="111">
        <f t="shared" si="0"/>
        <v>0</v>
      </c>
      <c r="D16" s="168" t="s">
        <v>29</v>
      </c>
      <c r="E16" s="19"/>
      <c r="F16" s="18">
        <v>10</v>
      </c>
      <c r="H16" t="s">
        <v>44</v>
      </c>
    </row>
    <row r="17" spans="1:8" x14ac:dyDescent="0.25">
      <c r="A17" s="3" t="s">
        <v>621</v>
      </c>
      <c r="B17" s="12"/>
      <c r="C17" s="111">
        <f t="shared" si="0"/>
        <v>0</v>
      </c>
      <c r="D17" s="168" t="s">
        <v>29</v>
      </c>
      <c r="E17" s="19"/>
      <c r="F17" s="18">
        <v>30</v>
      </c>
      <c r="H17" t="s">
        <v>45</v>
      </c>
    </row>
    <row r="18" spans="1:8" x14ac:dyDescent="0.25">
      <c r="A18" s="3" t="s">
        <v>46</v>
      </c>
      <c r="B18" s="12"/>
      <c r="C18" s="111">
        <f t="shared" si="0"/>
        <v>0</v>
      </c>
      <c r="D18" s="168" t="s">
        <v>29</v>
      </c>
      <c r="E18" s="19"/>
      <c r="F18" s="18">
        <v>2</v>
      </c>
    </row>
    <row r="19" spans="1:8" x14ac:dyDescent="0.25">
      <c r="A19" s="3" t="s">
        <v>632</v>
      </c>
      <c r="B19" s="12"/>
      <c r="C19" s="111">
        <f t="shared" si="0"/>
        <v>0</v>
      </c>
      <c r="D19" s="168" t="s">
        <v>29</v>
      </c>
      <c r="E19" s="19"/>
      <c r="F19" s="18">
        <v>4</v>
      </c>
    </row>
    <row r="20" spans="1:8" x14ac:dyDescent="0.25">
      <c r="A20" s="3" t="s">
        <v>47</v>
      </c>
      <c r="B20" s="12"/>
      <c r="C20" s="111">
        <f t="shared" si="0"/>
        <v>0</v>
      </c>
      <c r="D20" s="168" t="s">
        <v>29</v>
      </c>
      <c r="E20" s="19"/>
      <c r="F20" s="18">
        <v>2</v>
      </c>
    </row>
    <row r="21" spans="1:8" x14ac:dyDescent="0.25">
      <c r="A21" s="10" t="s">
        <v>48</v>
      </c>
      <c r="B21" s="12"/>
      <c r="C21" s="111">
        <f t="shared" si="0"/>
        <v>0</v>
      </c>
      <c r="D21" s="168" t="s">
        <v>29</v>
      </c>
      <c r="E21" s="19"/>
      <c r="F21" s="18">
        <v>50</v>
      </c>
    </row>
    <row r="22" spans="1:8" x14ac:dyDescent="0.25">
      <c r="A22" s="10" t="s">
        <v>49</v>
      </c>
      <c r="B22" s="12"/>
      <c r="C22" s="111">
        <f t="shared" si="0"/>
        <v>0</v>
      </c>
      <c r="D22" s="168" t="s">
        <v>29</v>
      </c>
      <c r="E22" s="19"/>
      <c r="F22" s="18">
        <v>10</v>
      </c>
    </row>
    <row r="23" spans="1:8" x14ac:dyDescent="0.25">
      <c r="A23" s="10" t="s">
        <v>50</v>
      </c>
      <c r="B23" s="12"/>
      <c r="C23" s="111">
        <f t="shared" si="0"/>
        <v>0</v>
      </c>
      <c r="D23" s="168" t="s">
        <v>29</v>
      </c>
      <c r="E23" s="19"/>
      <c r="F23" s="18">
        <v>1</v>
      </c>
    </row>
    <row r="24" spans="1:8" ht="45" x14ac:dyDescent="0.25">
      <c r="A24" s="163" t="s">
        <v>617</v>
      </c>
      <c r="B24" s="12"/>
      <c r="C24" s="110">
        <f t="shared" si="0"/>
        <v>0</v>
      </c>
      <c r="D24" s="170" t="s">
        <v>29</v>
      </c>
      <c r="E24" s="93"/>
      <c r="F24" s="93">
        <v>0</v>
      </c>
      <c r="H24" s="102" t="s">
        <v>30</v>
      </c>
    </row>
    <row r="25" spans="1:8" x14ac:dyDescent="0.25">
      <c r="A25" s="41"/>
      <c r="B25" s="42"/>
      <c r="C25" s="42"/>
      <c r="D25" s="166"/>
      <c r="E25" s="44"/>
      <c r="F25" s="45"/>
    </row>
    <row r="26" spans="1:8" x14ac:dyDescent="0.25">
      <c r="A26" s="10" t="s">
        <v>51</v>
      </c>
      <c r="B26" s="12"/>
      <c r="C26" s="111">
        <f t="shared" ref="C26:C71" si="1">B26*F26</f>
        <v>0</v>
      </c>
      <c r="D26" s="168" t="s">
        <v>52</v>
      </c>
      <c r="E26" s="19"/>
      <c r="F26" s="18">
        <v>0.26784000000000002</v>
      </c>
    </row>
    <row r="27" spans="1:8" x14ac:dyDescent="0.25">
      <c r="A27" s="10" t="s">
        <v>53</v>
      </c>
      <c r="B27" s="12"/>
      <c r="C27" s="111">
        <f t="shared" si="1"/>
        <v>0</v>
      </c>
      <c r="D27" s="168" t="s">
        <v>52</v>
      </c>
      <c r="E27" s="19"/>
      <c r="F27" s="18">
        <v>0.53568000000000005</v>
      </c>
    </row>
    <row r="28" spans="1:8" x14ac:dyDescent="0.25">
      <c r="A28" s="10" t="s">
        <v>54</v>
      </c>
      <c r="B28" s="12"/>
      <c r="C28" s="111">
        <f t="shared" si="1"/>
        <v>0</v>
      </c>
      <c r="D28" s="168" t="s">
        <v>55</v>
      </c>
      <c r="E28" s="19"/>
      <c r="F28" s="18">
        <v>3.7530000000000001E-2</v>
      </c>
    </row>
    <row r="29" spans="1:8" x14ac:dyDescent="0.25">
      <c r="A29" s="258" t="s">
        <v>56</v>
      </c>
      <c r="B29" s="12"/>
      <c r="C29" s="111">
        <f t="shared" si="1"/>
        <v>0</v>
      </c>
      <c r="D29" s="168" t="s">
        <v>55</v>
      </c>
      <c r="E29" s="19"/>
      <c r="F29" s="18">
        <v>0.1125</v>
      </c>
    </row>
    <row r="30" spans="1:8" x14ac:dyDescent="0.25">
      <c r="A30" s="259"/>
      <c r="B30" s="12"/>
      <c r="C30" s="111">
        <f t="shared" si="1"/>
        <v>0</v>
      </c>
      <c r="D30" s="168" t="s">
        <v>57</v>
      </c>
      <c r="E30" s="19"/>
      <c r="F30" s="18">
        <v>3.7530000000000001E-2</v>
      </c>
    </row>
    <row r="31" spans="1:8" ht="30" x14ac:dyDescent="0.25">
      <c r="A31" s="39" t="s">
        <v>58</v>
      </c>
      <c r="B31" s="32"/>
      <c r="C31" s="111">
        <f t="shared" si="1"/>
        <v>0</v>
      </c>
      <c r="D31" s="170" t="s">
        <v>324</v>
      </c>
      <c r="E31" s="19"/>
      <c r="F31" s="18">
        <v>1.503E-2</v>
      </c>
    </row>
    <row r="32" spans="1:8" x14ac:dyDescent="0.25">
      <c r="A32" s="39" t="s">
        <v>59</v>
      </c>
      <c r="B32" s="32"/>
      <c r="C32" s="111">
        <f t="shared" si="1"/>
        <v>0</v>
      </c>
      <c r="D32" s="170" t="s">
        <v>324</v>
      </c>
      <c r="E32" s="19"/>
      <c r="F32" s="18">
        <v>7.4700000000000001E-3</v>
      </c>
    </row>
    <row r="33" spans="1:6" x14ac:dyDescent="0.25">
      <c r="A33" s="255" t="s">
        <v>60</v>
      </c>
      <c r="B33" s="32"/>
      <c r="C33" s="111">
        <f t="shared" si="1"/>
        <v>0</v>
      </c>
      <c r="D33" s="170" t="s">
        <v>324</v>
      </c>
      <c r="E33" s="19"/>
      <c r="F33" s="18">
        <v>1.6109999999999999E-2</v>
      </c>
    </row>
    <row r="34" spans="1:6" x14ac:dyDescent="0.25">
      <c r="A34" s="255"/>
      <c r="B34" s="32"/>
      <c r="C34" s="111">
        <f t="shared" si="1"/>
        <v>0</v>
      </c>
      <c r="D34" s="168" t="s">
        <v>57</v>
      </c>
      <c r="E34" s="19"/>
      <c r="F34" s="18">
        <v>5.4000000000000001E-4</v>
      </c>
    </row>
    <row r="35" spans="1:6" x14ac:dyDescent="0.25">
      <c r="A35" s="3" t="s">
        <v>61</v>
      </c>
      <c r="B35" s="32"/>
      <c r="C35" s="111">
        <f t="shared" si="1"/>
        <v>0</v>
      </c>
      <c r="D35" s="170" t="s">
        <v>324</v>
      </c>
      <c r="E35" s="19"/>
      <c r="F35" s="18">
        <v>7.4700000000000001E-3</v>
      </c>
    </row>
    <row r="36" spans="1:6" x14ac:dyDescent="0.25">
      <c r="A36" s="255" t="s">
        <v>62</v>
      </c>
      <c r="B36" s="32"/>
      <c r="C36" s="111">
        <f t="shared" si="1"/>
        <v>0</v>
      </c>
      <c r="D36" s="170" t="s">
        <v>324</v>
      </c>
      <c r="E36" s="19"/>
      <c r="F36" s="18">
        <v>1.6109999999999999E-2</v>
      </c>
    </row>
    <row r="37" spans="1:6" x14ac:dyDescent="0.25">
      <c r="A37" s="255"/>
      <c r="B37" s="32"/>
      <c r="C37" s="117">
        <f t="shared" si="1"/>
        <v>0</v>
      </c>
      <c r="D37" s="168" t="s">
        <v>57</v>
      </c>
      <c r="E37" s="19"/>
      <c r="F37" s="18">
        <v>5.4000000000000001E-4</v>
      </c>
    </row>
    <row r="38" spans="1:6" x14ac:dyDescent="0.25">
      <c r="A38" s="3" t="s">
        <v>63</v>
      </c>
      <c r="B38" s="47"/>
      <c r="C38" s="112">
        <f t="shared" si="1"/>
        <v>0</v>
      </c>
      <c r="D38" s="170" t="s">
        <v>324</v>
      </c>
      <c r="E38" s="24"/>
      <c r="F38" s="26">
        <v>7.4700000000000001E-3</v>
      </c>
    </row>
    <row r="39" spans="1:6" x14ac:dyDescent="0.25">
      <c r="A39" s="253" t="s">
        <v>64</v>
      </c>
      <c r="B39" s="48"/>
      <c r="C39" s="112">
        <f t="shared" si="1"/>
        <v>0</v>
      </c>
      <c r="D39" s="170" t="s">
        <v>324</v>
      </c>
      <c r="E39" s="18"/>
      <c r="F39" s="18">
        <v>1.6109999999999999E-2</v>
      </c>
    </row>
    <row r="40" spans="1:6" x14ac:dyDescent="0.25">
      <c r="A40" s="254"/>
      <c r="B40" s="48"/>
      <c r="C40" s="112">
        <f t="shared" si="1"/>
        <v>0</v>
      </c>
      <c r="D40" s="171" t="s">
        <v>57</v>
      </c>
      <c r="E40" s="18"/>
      <c r="F40" s="18">
        <v>1.5299999999999999E-3</v>
      </c>
    </row>
    <row r="41" spans="1:6" x14ac:dyDescent="0.25">
      <c r="A41" s="3" t="s">
        <v>65</v>
      </c>
      <c r="B41" s="48"/>
      <c r="C41" s="112">
        <f t="shared" si="1"/>
        <v>0</v>
      </c>
      <c r="D41" s="171" t="s">
        <v>66</v>
      </c>
      <c r="E41" s="18"/>
      <c r="F41" s="18">
        <v>7.4700000000000001E-3</v>
      </c>
    </row>
    <row r="42" spans="1:6" x14ac:dyDescent="0.25">
      <c r="A42" s="3" t="s">
        <v>67</v>
      </c>
      <c r="B42" s="48"/>
      <c r="C42" s="112">
        <f t="shared" si="1"/>
        <v>0</v>
      </c>
      <c r="D42" s="170" t="s">
        <v>324</v>
      </c>
      <c r="E42" s="18"/>
      <c r="F42" s="18">
        <v>1.503E-2</v>
      </c>
    </row>
    <row r="43" spans="1:6" x14ac:dyDescent="0.25">
      <c r="A43" s="253" t="s">
        <v>68</v>
      </c>
      <c r="B43" s="48"/>
      <c r="C43" s="112">
        <f t="shared" si="1"/>
        <v>0</v>
      </c>
      <c r="D43" s="170" t="s">
        <v>324</v>
      </c>
      <c r="E43" s="18"/>
      <c r="F43" s="18">
        <v>7.4700000000000001E-3</v>
      </c>
    </row>
    <row r="44" spans="1:6" x14ac:dyDescent="0.25">
      <c r="A44" s="254"/>
      <c r="B44" s="48"/>
      <c r="C44" s="112">
        <f t="shared" si="1"/>
        <v>0</v>
      </c>
      <c r="D44" s="171" t="s">
        <v>57</v>
      </c>
      <c r="E44" s="18"/>
      <c r="F44" s="18">
        <v>3.6000000000000002E-4</v>
      </c>
    </row>
    <row r="45" spans="1:6" x14ac:dyDescent="0.25">
      <c r="A45" s="253" t="s">
        <v>69</v>
      </c>
      <c r="B45" s="48"/>
      <c r="C45" s="112">
        <f t="shared" si="1"/>
        <v>0</v>
      </c>
      <c r="D45" s="170" t="s">
        <v>324</v>
      </c>
      <c r="E45" s="18"/>
      <c r="F45" s="18">
        <v>1.6109999999999999E-2</v>
      </c>
    </row>
    <row r="46" spans="1:6" x14ac:dyDescent="0.25">
      <c r="A46" s="254"/>
      <c r="B46" s="48"/>
      <c r="C46" s="112">
        <f t="shared" si="1"/>
        <v>0</v>
      </c>
      <c r="D46" s="171" t="s">
        <v>57</v>
      </c>
      <c r="E46" s="18"/>
      <c r="F46" s="18">
        <v>8.0999999999999996E-4</v>
      </c>
    </row>
    <row r="47" spans="1:6" x14ac:dyDescent="0.25">
      <c r="A47" s="3" t="s">
        <v>70</v>
      </c>
      <c r="B47" s="48"/>
      <c r="C47" s="112">
        <f t="shared" si="1"/>
        <v>0</v>
      </c>
      <c r="D47" s="171" t="s">
        <v>71</v>
      </c>
      <c r="E47" s="18"/>
      <c r="F47" s="18">
        <v>1.125E-4</v>
      </c>
    </row>
    <row r="48" spans="1:6" x14ac:dyDescent="0.25">
      <c r="A48" s="3" t="s">
        <v>72</v>
      </c>
      <c r="B48" s="48"/>
      <c r="C48" s="112">
        <f t="shared" si="1"/>
        <v>0</v>
      </c>
      <c r="D48" s="171" t="s">
        <v>71</v>
      </c>
      <c r="E48" s="18"/>
      <c r="F48" s="18">
        <v>1.8000000000000001E-4</v>
      </c>
    </row>
    <row r="49" spans="1:6" x14ac:dyDescent="0.25">
      <c r="A49" s="6" t="s">
        <v>73</v>
      </c>
      <c r="B49" s="48"/>
      <c r="C49" s="112">
        <f t="shared" si="1"/>
        <v>0</v>
      </c>
      <c r="D49" s="171" t="s">
        <v>74</v>
      </c>
      <c r="E49" s="18"/>
      <c r="F49" s="18">
        <v>1.503E-2</v>
      </c>
    </row>
    <row r="50" spans="1:6" x14ac:dyDescent="0.25">
      <c r="A50" s="3" t="s">
        <v>75</v>
      </c>
      <c r="B50" s="48"/>
      <c r="C50" s="112">
        <f t="shared" si="1"/>
        <v>0</v>
      </c>
      <c r="D50" s="171" t="s">
        <v>74</v>
      </c>
      <c r="E50" s="18"/>
      <c r="F50" s="18">
        <v>1.8720000000000001E-2</v>
      </c>
    </row>
    <row r="51" spans="1:6" x14ac:dyDescent="0.25">
      <c r="A51" s="3" t="s">
        <v>76</v>
      </c>
      <c r="B51" s="48"/>
      <c r="C51" s="112">
        <f t="shared" si="1"/>
        <v>0</v>
      </c>
      <c r="D51" s="171" t="s">
        <v>77</v>
      </c>
      <c r="E51" s="18"/>
      <c r="F51" s="18">
        <v>2.2499999999999999E-2</v>
      </c>
    </row>
    <row r="52" spans="1:6" x14ac:dyDescent="0.25">
      <c r="A52" s="3" t="s">
        <v>78</v>
      </c>
      <c r="B52" s="48"/>
      <c r="C52" s="112">
        <f t="shared" si="1"/>
        <v>0</v>
      </c>
      <c r="D52" s="171" t="s">
        <v>79</v>
      </c>
      <c r="E52" s="18"/>
      <c r="F52" s="18">
        <v>9.3600000000000003E-3</v>
      </c>
    </row>
    <row r="53" spans="1:6" x14ac:dyDescent="0.25">
      <c r="A53" s="253" t="s">
        <v>80</v>
      </c>
      <c r="B53" s="48"/>
      <c r="C53" s="112">
        <f t="shared" si="1"/>
        <v>0</v>
      </c>
      <c r="D53" s="171" t="s">
        <v>81</v>
      </c>
      <c r="E53" s="18"/>
      <c r="F53" s="18">
        <v>0.09</v>
      </c>
    </row>
    <row r="54" spans="1:6" x14ac:dyDescent="0.25">
      <c r="A54" s="254"/>
      <c r="B54" s="48"/>
      <c r="C54" s="112">
        <f t="shared" si="1"/>
        <v>0</v>
      </c>
      <c r="D54" s="171" t="s">
        <v>82</v>
      </c>
      <c r="E54" s="18"/>
      <c r="F54" s="18">
        <v>8.0369999999999997E-2</v>
      </c>
    </row>
    <row r="55" spans="1:6" x14ac:dyDescent="0.25">
      <c r="A55" s="3" t="s">
        <v>83</v>
      </c>
      <c r="B55" s="48"/>
      <c r="C55" s="112">
        <f t="shared" si="1"/>
        <v>0</v>
      </c>
      <c r="D55" s="171" t="s">
        <v>84</v>
      </c>
      <c r="E55" s="18"/>
      <c r="F55" s="18">
        <v>5.6250000000000001E-2</v>
      </c>
    </row>
    <row r="56" spans="1:6" x14ac:dyDescent="0.25">
      <c r="A56" s="253" t="s">
        <v>85</v>
      </c>
      <c r="B56" s="48"/>
      <c r="C56" s="112">
        <f t="shared" si="1"/>
        <v>0</v>
      </c>
      <c r="D56" s="171" t="s">
        <v>86</v>
      </c>
      <c r="E56" s="18"/>
      <c r="F56" s="18">
        <v>6.4259999999999998E-2</v>
      </c>
    </row>
    <row r="57" spans="1:6" x14ac:dyDescent="0.25">
      <c r="A57" s="254"/>
      <c r="B57" s="48"/>
      <c r="C57" s="112">
        <f t="shared" si="1"/>
        <v>0</v>
      </c>
      <c r="D57" s="171" t="s">
        <v>87</v>
      </c>
      <c r="E57" s="18"/>
      <c r="F57" s="18">
        <v>2.5200000000000001E-3</v>
      </c>
    </row>
    <row r="58" spans="1:6" x14ac:dyDescent="0.25">
      <c r="A58" s="253" t="s">
        <v>88</v>
      </c>
      <c r="B58" s="48"/>
      <c r="C58" s="112">
        <f t="shared" si="1"/>
        <v>0</v>
      </c>
      <c r="D58" s="171" t="s">
        <v>74</v>
      </c>
      <c r="E58" s="18"/>
      <c r="F58" s="18">
        <v>5.0040000000000001E-2</v>
      </c>
    </row>
    <row r="59" spans="1:6" x14ac:dyDescent="0.25">
      <c r="A59" s="257"/>
      <c r="B59" s="48"/>
      <c r="C59" s="112">
        <f t="shared" si="1"/>
        <v>0</v>
      </c>
      <c r="D59" s="171" t="s">
        <v>89</v>
      </c>
      <c r="E59" s="18"/>
      <c r="F59" s="18">
        <v>2.5200000000000001E-3</v>
      </c>
    </row>
    <row r="60" spans="1:6" x14ac:dyDescent="0.25">
      <c r="A60" s="254"/>
      <c r="B60" s="48"/>
      <c r="C60" s="112">
        <f t="shared" si="1"/>
        <v>0</v>
      </c>
      <c r="D60" s="171" t="s">
        <v>89</v>
      </c>
      <c r="E60" s="18"/>
      <c r="F60" s="18">
        <v>2.7899999999999999E-3</v>
      </c>
    </row>
    <row r="61" spans="1:6" x14ac:dyDescent="0.25">
      <c r="A61" s="46" t="s">
        <v>90</v>
      </c>
      <c r="B61" s="48"/>
      <c r="C61" s="112">
        <f t="shared" si="1"/>
        <v>0</v>
      </c>
      <c r="D61" s="171" t="s">
        <v>74</v>
      </c>
      <c r="E61" s="18"/>
      <c r="F61" s="18">
        <v>0.22500000000000001</v>
      </c>
    </row>
    <row r="62" spans="1:6" x14ac:dyDescent="0.25">
      <c r="A62" s="253" t="s">
        <v>91</v>
      </c>
      <c r="B62" s="48"/>
      <c r="C62" s="112">
        <f t="shared" si="1"/>
        <v>0</v>
      </c>
      <c r="D62" s="171" t="s">
        <v>92</v>
      </c>
      <c r="E62" s="18"/>
      <c r="F62" s="18">
        <v>5.0040000000000001E-2</v>
      </c>
    </row>
    <row r="63" spans="1:6" x14ac:dyDescent="0.25">
      <c r="A63" s="254"/>
      <c r="B63" s="48"/>
      <c r="C63" s="112">
        <f t="shared" si="1"/>
        <v>0</v>
      </c>
      <c r="D63" s="171" t="s">
        <v>79</v>
      </c>
      <c r="E63" s="18"/>
      <c r="F63" s="18">
        <v>1.2600000000000001E-3</v>
      </c>
    </row>
    <row r="64" spans="1:6" x14ac:dyDescent="0.25">
      <c r="A64" s="253" t="s">
        <v>93</v>
      </c>
      <c r="B64" s="48"/>
      <c r="C64" s="112">
        <f t="shared" si="1"/>
        <v>0</v>
      </c>
      <c r="D64" s="171" t="s">
        <v>94</v>
      </c>
      <c r="E64" s="18"/>
      <c r="F64" s="18">
        <v>0.45</v>
      </c>
    </row>
    <row r="65" spans="1:6" x14ac:dyDescent="0.25">
      <c r="A65" s="254"/>
      <c r="B65" s="48"/>
      <c r="C65" s="112">
        <f t="shared" si="1"/>
        <v>0</v>
      </c>
      <c r="D65" s="171" t="s">
        <v>95</v>
      </c>
      <c r="E65" s="18"/>
      <c r="F65" s="18">
        <v>0.09</v>
      </c>
    </row>
    <row r="66" spans="1:6" x14ac:dyDescent="0.25">
      <c r="A66" s="3" t="s">
        <v>96</v>
      </c>
      <c r="B66" s="48"/>
      <c r="C66" s="112">
        <f t="shared" si="1"/>
        <v>0</v>
      </c>
      <c r="D66" s="171" t="s">
        <v>81</v>
      </c>
      <c r="E66" s="18"/>
      <c r="F66" s="18">
        <v>3.7530000000000001E-2</v>
      </c>
    </row>
    <row r="67" spans="1:6" x14ac:dyDescent="0.25">
      <c r="A67" s="3" t="s">
        <v>97</v>
      </c>
      <c r="B67" s="48"/>
      <c r="C67" s="112">
        <f t="shared" si="1"/>
        <v>0</v>
      </c>
      <c r="D67" s="171" t="s">
        <v>98</v>
      </c>
      <c r="E67" s="18"/>
      <c r="F67" s="147">
        <v>0.45</v>
      </c>
    </row>
    <row r="68" spans="1:6" x14ac:dyDescent="0.25">
      <c r="A68" s="3" t="s">
        <v>99</v>
      </c>
      <c r="B68" s="48"/>
      <c r="C68" s="112">
        <f t="shared" si="1"/>
        <v>0</v>
      </c>
      <c r="D68" s="171" t="s">
        <v>100</v>
      </c>
      <c r="E68" s="18"/>
      <c r="F68" s="18">
        <v>2.2499999999999999E-2</v>
      </c>
    </row>
    <row r="69" spans="1:6" x14ac:dyDescent="0.25">
      <c r="A69" s="3" t="s">
        <v>101</v>
      </c>
      <c r="B69" s="48"/>
      <c r="C69" s="112">
        <f t="shared" si="1"/>
        <v>0</v>
      </c>
      <c r="D69" s="171" t="s">
        <v>102</v>
      </c>
      <c r="E69" s="18"/>
      <c r="F69" s="18">
        <v>5.6250000000000001E-2</v>
      </c>
    </row>
    <row r="70" spans="1:6" x14ac:dyDescent="0.25">
      <c r="A70" s="3" t="s">
        <v>103</v>
      </c>
      <c r="B70" s="48"/>
      <c r="C70" s="112">
        <f t="shared" si="1"/>
        <v>0</v>
      </c>
      <c r="D70" s="171" t="s">
        <v>98</v>
      </c>
      <c r="E70" s="18"/>
      <c r="F70" s="18">
        <v>1.40625</v>
      </c>
    </row>
    <row r="71" spans="1:6" x14ac:dyDescent="0.25">
      <c r="A71" s="3" t="s">
        <v>104</v>
      </c>
      <c r="B71" s="48"/>
      <c r="C71" s="112">
        <f t="shared" si="1"/>
        <v>0</v>
      </c>
      <c r="D71" s="171" t="s">
        <v>105</v>
      </c>
      <c r="E71" s="18"/>
      <c r="F71" s="18">
        <v>7.4700000000000001E-3</v>
      </c>
    </row>
    <row r="73" spans="1:6" x14ac:dyDescent="0.25">
      <c r="A73" s="54" t="s">
        <v>106</v>
      </c>
      <c r="B73" s="54">
        <f>SUM(B3:B24)</f>
        <v>0</v>
      </c>
      <c r="C73" s="54">
        <f>SUM(C3:C71)</f>
        <v>0</v>
      </c>
      <c r="D73" s="30"/>
    </row>
  </sheetData>
  <mergeCells count="12">
    <mergeCell ref="A1:F1"/>
    <mergeCell ref="A53:A54"/>
    <mergeCell ref="A56:A57"/>
    <mergeCell ref="A58:A60"/>
    <mergeCell ref="A62:A63"/>
    <mergeCell ref="A29:A30"/>
    <mergeCell ref="A64:A65"/>
    <mergeCell ref="A33:A34"/>
    <mergeCell ref="A36:A37"/>
    <mergeCell ref="A39:A40"/>
    <mergeCell ref="A43:A44"/>
    <mergeCell ref="A45:A46"/>
  </mergeCells>
  <hyperlinks>
    <hyperlink ref="H5" r:id="rId1" xr:uid="{EF3BB580-2429-4D49-8D32-E0510CBE3D8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FA512-10C1-4287-A4A8-AE26B5AD80E7}">
  <dimension ref="A1:I246"/>
  <sheetViews>
    <sheetView topLeftCell="A147" zoomScale="70" zoomScaleNormal="70" workbookViewId="0">
      <selection activeCell="C188" sqref="C188"/>
    </sheetView>
  </sheetViews>
  <sheetFormatPr baseColWidth="10" defaultColWidth="11.42578125" defaultRowHeight="15" x14ac:dyDescent="0.25"/>
  <cols>
    <col min="1" max="1" width="44.7109375" customWidth="1"/>
    <col min="2" max="2" width="49.28515625" customWidth="1"/>
    <col min="3" max="3" width="31" customWidth="1"/>
    <col min="4" max="4" width="31.28515625" customWidth="1"/>
    <col min="5" max="5" width="17.28515625" customWidth="1"/>
    <col min="6" max="6" width="13.28515625" customWidth="1"/>
    <col min="7" max="7" width="14.28515625" customWidth="1"/>
    <col min="8" max="8" width="5.42578125" customWidth="1"/>
    <col min="9" max="9" width="174.28515625" customWidth="1"/>
    <col min="10" max="10" width="47.42578125" customWidth="1"/>
  </cols>
  <sheetData>
    <row r="1" spans="1:7" ht="31.9" customHeight="1" x14ac:dyDescent="0.25">
      <c r="A1" s="256" t="s">
        <v>107</v>
      </c>
      <c r="B1" s="256"/>
      <c r="C1" s="256"/>
      <c r="D1" s="256"/>
      <c r="E1" s="256"/>
      <c r="F1" s="256"/>
      <c r="G1" s="256"/>
    </row>
    <row r="2" spans="1:7" ht="75" x14ac:dyDescent="0.25">
      <c r="A2" s="271" t="s">
        <v>23</v>
      </c>
      <c r="B2" s="272"/>
      <c r="C2" s="13" t="s">
        <v>24</v>
      </c>
      <c r="D2" s="55" t="s">
        <v>25</v>
      </c>
      <c r="E2" s="55" t="s">
        <v>27</v>
      </c>
      <c r="F2" s="13" t="s">
        <v>26</v>
      </c>
      <c r="G2" s="13" t="s">
        <v>28</v>
      </c>
    </row>
    <row r="3" spans="1:7" x14ac:dyDescent="0.25">
      <c r="A3" s="274" t="s">
        <v>108</v>
      </c>
      <c r="B3" s="274"/>
      <c r="C3" s="32"/>
      <c r="D3" s="110">
        <f t="shared" ref="D3:D22" si="0">C3*G3</f>
        <v>0</v>
      </c>
      <c r="E3" s="18" t="s">
        <v>29</v>
      </c>
      <c r="F3" s="22"/>
      <c r="G3" s="18">
        <v>1</v>
      </c>
    </row>
    <row r="4" spans="1:7" x14ac:dyDescent="0.25">
      <c r="A4" s="268" t="s">
        <v>109</v>
      </c>
      <c r="B4" s="268"/>
      <c r="C4" s="32"/>
      <c r="D4" s="110">
        <f t="shared" si="0"/>
        <v>0</v>
      </c>
      <c r="E4" s="18" t="s">
        <v>29</v>
      </c>
      <c r="F4" s="22"/>
      <c r="G4" s="18">
        <v>6</v>
      </c>
    </row>
    <row r="5" spans="1:7" x14ac:dyDescent="0.25">
      <c r="A5" s="268" t="s">
        <v>110</v>
      </c>
      <c r="B5" s="268"/>
      <c r="C5" s="32"/>
      <c r="D5" s="110">
        <f t="shared" si="0"/>
        <v>0</v>
      </c>
      <c r="E5" s="18" t="s">
        <v>29</v>
      </c>
      <c r="F5" s="22"/>
      <c r="G5" s="18">
        <v>2</v>
      </c>
    </row>
    <row r="6" spans="1:7" x14ac:dyDescent="0.25">
      <c r="A6" s="268" t="s">
        <v>111</v>
      </c>
      <c r="B6" s="268"/>
      <c r="C6" s="32"/>
      <c r="D6" s="110">
        <f t="shared" si="0"/>
        <v>0</v>
      </c>
      <c r="E6" s="18" t="s">
        <v>29</v>
      </c>
      <c r="F6" s="22"/>
      <c r="G6" s="18">
        <v>11</v>
      </c>
    </row>
    <row r="7" spans="1:7" x14ac:dyDescent="0.25">
      <c r="A7" s="268" t="s">
        <v>112</v>
      </c>
      <c r="B7" s="268"/>
      <c r="C7" s="32"/>
      <c r="D7" s="110">
        <f t="shared" si="0"/>
        <v>0</v>
      </c>
      <c r="E7" s="67" t="s">
        <v>29</v>
      </c>
      <c r="F7" s="22"/>
      <c r="G7" s="18">
        <v>11</v>
      </c>
    </row>
    <row r="8" spans="1:7" x14ac:dyDescent="0.25">
      <c r="A8" s="268" t="s">
        <v>113</v>
      </c>
      <c r="B8" s="268"/>
      <c r="C8" s="32"/>
      <c r="D8" s="110">
        <f t="shared" si="0"/>
        <v>0</v>
      </c>
      <c r="E8" s="18" t="s">
        <v>29</v>
      </c>
      <c r="F8" s="22"/>
      <c r="G8" s="18">
        <v>7</v>
      </c>
    </row>
    <row r="9" spans="1:7" x14ac:dyDescent="0.25">
      <c r="A9" s="268" t="s">
        <v>114</v>
      </c>
      <c r="B9" s="268"/>
      <c r="C9" s="32"/>
      <c r="D9" s="110">
        <f t="shared" si="0"/>
        <v>0</v>
      </c>
      <c r="E9" s="18" t="s">
        <v>29</v>
      </c>
      <c r="F9" s="22"/>
      <c r="G9" s="18">
        <v>6</v>
      </c>
    </row>
    <row r="10" spans="1:7" x14ac:dyDescent="0.25">
      <c r="A10" s="268" t="s">
        <v>115</v>
      </c>
      <c r="B10" s="268"/>
      <c r="C10" s="32"/>
      <c r="D10" s="110">
        <f t="shared" si="0"/>
        <v>0</v>
      </c>
      <c r="E10" s="18" t="s">
        <v>29</v>
      </c>
      <c r="F10" s="22"/>
      <c r="G10" s="18">
        <v>31</v>
      </c>
    </row>
    <row r="11" spans="1:7" x14ac:dyDescent="0.25">
      <c r="A11" s="268" t="s">
        <v>116</v>
      </c>
      <c r="B11" s="268"/>
      <c r="C11" s="32"/>
      <c r="D11" s="110">
        <f t="shared" si="0"/>
        <v>0</v>
      </c>
      <c r="E11" s="18" t="s">
        <v>29</v>
      </c>
      <c r="F11" s="22"/>
      <c r="G11" s="18">
        <v>167</v>
      </c>
    </row>
    <row r="12" spans="1:7" x14ac:dyDescent="0.25">
      <c r="A12" s="268" t="s">
        <v>117</v>
      </c>
      <c r="B12" s="268"/>
      <c r="C12" s="32"/>
      <c r="D12" s="110">
        <f t="shared" si="0"/>
        <v>0</v>
      </c>
      <c r="E12" s="18" t="s">
        <v>29</v>
      </c>
      <c r="F12" s="22"/>
      <c r="G12" s="18">
        <v>115</v>
      </c>
    </row>
    <row r="13" spans="1:7" x14ac:dyDescent="0.25">
      <c r="A13" s="268" t="s">
        <v>118</v>
      </c>
      <c r="B13" s="268"/>
      <c r="C13" s="32"/>
      <c r="D13" s="110">
        <f t="shared" si="0"/>
        <v>0</v>
      </c>
      <c r="E13" s="18" t="s">
        <v>29</v>
      </c>
      <c r="F13" s="22"/>
      <c r="G13" s="18">
        <v>315</v>
      </c>
    </row>
    <row r="14" spans="1:7" x14ac:dyDescent="0.25">
      <c r="A14" s="278" t="s">
        <v>119</v>
      </c>
      <c r="B14" s="278"/>
      <c r="C14" s="32"/>
      <c r="D14" s="110">
        <f t="shared" si="0"/>
        <v>0</v>
      </c>
      <c r="E14" s="18" t="s">
        <v>29</v>
      </c>
      <c r="F14" s="22"/>
      <c r="G14" s="18">
        <v>11</v>
      </c>
    </row>
    <row r="15" spans="1:7" x14ac:dyDescent="0.25">
      <c r="A15" s="278" t="s">
        <v>120</v>
      </c>
      <c r="B15" s="278"/>
      <c r="C15" s="32"/>
      <c r="D15" s="110">
        <f t="shared" si="0"/>
        <v>0</v>
      </c>
      <c r="E15" s="18" t="s">
        <v>29</v>
      </c>
      <c r="F15" s="22"/>
      <c r="G15" s="18">
        <v>5</v>
      </c>
    </row>
    <row r="16" spans="1:7" x14ac:dyDescent="0.25">
      <c r="A16" s="278" t="s">
        <v>121</v>
      </c>
      <c r="B16" s="278"/>
      <c r="C16" s="32"/>
      <c r="D16" s="110">
        <f t="shared" si="0"/>
        <v>0</v>
      </c>
      <c r="E16" s="18" t="s">
        <v>29</v>
      </c>
      <c r="F16" s="22"/>
      <c r="G16" s="18">
        <v>35</v>
      </c>
    </row>
    <row r="17" spans="1:9" x14ac:dyDescent="0.25">
      <c r="A17" s="278" t="s">
        <v>122</v>
      </c>
      <c r="B17" s="278"/>
      <c r="C17" s="32"/>
      <c r="D17" s="110">
        <f t="shared" si="0"/>
        <v>0</v>
      </c>
      <c r="E17" s="18" t="s">
        <v>29</v>
      </c>
      <c r="F17" s="22"/>
      <c r="G17" s="18">
        <v>17</v>
      </c>
    </row>
    <row r="18" spans="1:9" x14ac:dyDescent="0.25">
      <c r="A18" s="278" t="s">
        <v>123</v>
      </c>
      <c r="B18" s="278"/>
      <c r="C18" s="32"/>
      <c r="D18" s="110">
        <f t="shared" si="0"/>
        <v>0</v>
      </c>
      <c r="E18" s="18" t="s">
        <v>29</v>
      </c>
      <c r="F18" s="22"/>
      <c r="G18" s="18">
        <v>105</v>
      </c>
    </row>
    <row r="19" spans="1:9" x14ac:dyDescent="0.25">
      <c r="A19" s="278" t="s">
        <v>124</v>
      </c>
      <c r="B19" s="278"/>
      <c r="C19" s="32"/>
      <c r="D19" s="110">
        <f t="shared" si="0"/>
        <v>0</v>
      </c>
      <c r="E19" s="18" t="s">
        <v>29</v>
      </c>
      <c r="F19" s="22"/>
      <c r="G19" s="18">
        <v>14</v>
      </c>
    </row>
    <row r="20" spans="1:9" x14ac:dyDescent="0.25">
      <c r="A20" s="278" t="s">
        <v>125</v>
      </c>
      <c r="B20" s="278"/>
      <c r="C20" s="32"/>
      <c r="D20" s="110">
        <f t="shared" si="0"/>
        <v>0</v>
      </c>
      <c r="E20" s="18" t="s">
        <v>29</v>
      </c>
      <c r="F20" s="22"/>
      <c r="G20" s="18">
        <v>41</v>
      </c>
    </row>
    <row r="21" spans="1:9" x14ac:dyDescent="0.25">
      <c r="A21" s="278" t="s">
        <v>126</v>
      </c>
      <c r="B21" s="278"/>
      <c r="C21" s="164"/>
      <c r="D21" s="165">
        <f t="shared" si="0"/>
        <v>0</v>
      </c>
      <c r="E21" s="18" t="s">
        <v>29</v>
      </c>
      <c r="F21" s="181"/>
      <c r="G21" s="18">
        <v>7</v>
      </c>
    </row>
    <row r="22" spans="1:9" ht="37.15" customHeight="1" x14ac:dyDescent="0.25">
      <c r="A22" s="273" t="s">
        <v>617</v>
      </c>
      <c r="B22" s="273"/>
      <c r="C22" s="184"/>
      <c r="D22" s="185">
        <f t="shared" si="0"/>
        <v>0</v>
      </c>
      <c r="E22" s="186" t="s">
        <v>29</v>
      </c>
      <c r="F22" s="187"/>
      <c r="G22" s="188">
        <v>0</v>
      </c>
      <c r="I22" s="102" t="s">
        <v>30</v>
      </c>
    </row>
    <row r="23" spans="1:9" x14ac:dyDescent="0.25">
      <c r="A23" s="189" t="s">
        <v>127</v>
      </c>
      <c r="B23" s="190"/>
      <c r="C23" s="190"/>
      <c r="D23" s="190"/>
      <c r="E23" s="190"/>
      <c r="F23" s="190"/>
      <c r="G23" s="183"/>
    </row>
    <row r="24" spans="1:9" x14ac:dyDescent="0.25">
      <c r="A24" s="126" t="s">
        <v>655</v>
      </c>
      <c r="B24" s="123"/>
      <c r="C24" s="119"/>
      <c r="D24" s="116">
        <f t="shared" ref="D24:D37" si="1">C24*G24</f>
        <v>0</v>
      </c>
      <c r="E24" s="70" t="s">
        <v>29</v>
      </c>
      <c r="F24" s="129"/>
      <c r="G24" s="70">
        <v>5</v>
      </c>
    </row>
    <row r="25" spans="1:9" x14ac:dyDescent="0.25">
      <c r="A25" s="127" t="s">
        <v>128</v>
      </c>
      <c r="B25" s="124"/>
      <c r="C25" s="12"/>
      <c r="D25" s="116">
        <f t="shared" si="1"/>
        <v>0</v>
      </c>
      <c r="E25" s="18" t="s">
        <v>29</v>
      </c>
      <c r="F25" s="22"/>
      <c r="G25" s="70">
        <v>5</v>
      </c>
    </row>
    <row r="26" spans="1:9" x14ac:dyDescent="0.25">
      <c r="A26" s="127" t="s">
        <v>129</v>
      </c>
      <c r="B26" s="124"/>
      <c r="C26" s="12"/>
      <c r="D26" s="116">
        <f t="shared" si="1"/>
        <v>0</v>
      </c>
      <c r="E26" s="18" t="s">
        <v>29</v>
      </c>
      <c r="F26" s="22"/>
      <c r="G26" s="70">
        <v>5</v>
      </c>
    </row>
    <row r="27" spans="1:9" x14ac:dyDescent="0.25">
      <c r="A27" s="127" t="s">
        <v>130</v>
      </c>
      <c r="B27" s="124"/>
      <c r="C27" s="12"/>
      <c r="D27" s="116">
        <f t="shared" si="1"/>
        <v>0</v>
      </c>
      <c r="E27" s="18" t="s">
        <v>29</v>
      </c>
      <c r="F27" s="22"/>
      <c r="G27" s="70">
        <v>5</v>
      </c>
    </row>
    <row r="28" spans="1:9" x14ac:dyDescent="0.25">
      <c r="A28" s="127" t="s">
        <v>131</v>
      </c>
      <c r="B28" s="124"/>
      <c r="C28" s="12"/>
      <c r="D28" s="116">
        <f t="shared" si="1"/>
        <v>0</v>
      </c>
      <c r="E28" s="18" t="s">
        <v>29</v>
      </c>
      <c r="F28" s="22"/>
      <c r="G28" s="70">
        <v>5</v>
      </c>
    </row>
    <row r="29" spans="1:9" x14ac:dyDescent="0.25">
      <c r="A29" s="127" t="s">
        <v>132</v>
      </c>
      <c r="B29" s="124"/>
      <c r="C29" s="12"/>
      <c r="D29" s="116">
        <f t="shared" si="1"/>
        <v>0</v>
      </c>
      <c r="E29" s="18" t="s">
        <v>29</v>
      </c>
      <c r="F29" s="22"/>
      <c r="G29" s="70">
        <v>5</v>
      </c>
    </row>
    <row r="30" spans="1:9" x14ac:dyDescent="0.25">
      <c r="A30" s="127" t="s">
        <v>133</v>
      </c>
      <c r="B30" s="124"/>
      <c r="C30" s="12"/>
      <c r="D30" s="116">
        <f t="shared" si="1"/>
        <v>0</v>
      </c>
      <c r="E30" s="18" t="s">
        <v>29</v>
      </c>
      <c r="F30" s="22"/>
      <c r="G30" s="70">
        <v>5</v>
      </c>
    </row>
    <row r="31" spans="1:9" x14ac:dyDescent="0.25">
      <c r="A31" s="127" t="s">
        <v>134</v>
      </c>
      <c r="B31" s="124"/>
      <c r="C31" s="12"/>
      <c r="D31" s="116">
        <f t="shared" si="1"/>
        <v>0</v>
      </c>
      <c r="E31" s="18" t="s">
        <v>29</v>
      </c>
      <c r="F31" s="22"/>
      <c r="G31" s="70">
        <v>5</v>
      </c>
    </row>
    <row r="32" spans="1:9" x14ac:dyDescent="0.25">
      <c r="A32" s="127" t="s">
        <v>135</v>
      </c>
      <c r="B32" s="124"/>
      <c r="C32" s="12"/>
      <c r="D32" s="116">
        <f t="shared" si="1"/>
        <v>0</v>
      </c>
      <c r="E32" s="18" t="s">
        <v>29</v>
      </c>
      <c r="F32" s="22"/>
      <c r="G32" s="70">
        <v>5</v>
      </c>
    </row>
    <row r="33" spans="1:7" x14ac:dyDescent="0.25">
      <c r="A33" s="127" t="s">
        <v>136</v>
      </c>
      <c r="B33" s="124"/>
      <c r="C33" s="12"/>
      <c r="D33" s="116">
        <f t="shared" si="1"/>
        <v>0</v>
      </c>
      <c r="E33" s="18" t="s">
        <v>29</v>
      </c>
      <c r="F33" s="22"/>
      <c r="G33" s="70">
        <v>5</v>
      </c>
    </row>
    <row r="34" spans="1:7" x14ac:dyDescent="0.25">
      <c r="A34" s="127" t="s">
        <v>137</v>
      </c>
      <c r="B34" s="124"/>
      <c r="C34" s="12"/>
      <c r="D34" s="116">
        <f t="shared" si="1"/>
        <v>0</v>
      </c>
      <c r="E34" s="18" t="s">
        <v>29</v>
      </c>
      <c r="F34" s="22"/>
      <c r="G34" s="70">
        <v>5</v>
      </c>
    </row>
    <row r="35" spans="1:7" x14ac:dyDescent="0.25">
      <c r="A35" s="127" t="s">
        <v>138</v>
      </c>
      <c r="B35" s="124"/>
      <c r="C35" s="12"/>
      <c r="D35" s="116">
        <f t="shared" si="1"/>
        <v>0</v>
      </c>
      <c r="E35" s="18" t="s">
        <v>29</v>
      </c>
      <c r="F35" s="22"/>
      <c r="G35" s="70">
        <v>5</v>
      </c>
    </row>
    <row r="36" spans="1:7" x14ac:dyDescent="0.25">
      <c r="A36" s="127" t="s">
        <v>139</v>
      </c>
      <c r="B36" s="124"/>
      <c r="C36" s="12"/>
      <c r="D36" s="116">
        <f t="shared" si="1"/>
        <v>0</v>
      </c>
      <c r="E36" s="18" t="s">
        <v>29</v>
      </c>
      <c r="F36" s="22"/>
      <c r="G36" s="70">
        <v>5</v>
      </c>
    </row>
    <row r="37" spans="1:7" ht="15.75" thickBot="1" x14ac:dyDescent="0.3">
      <c r="A37" s="128" t="s">
        <v>140</v>
      </c>
      <c r="B37" s="125"/>
      <c r="C37" s="12"/>
      <c r="D37" s="116">
        <f t="shared" si="1"/>
        <v>0</v>
      </c>
      <c r="E37" s="18" t="s">
        <v>29</v>
      </c>
      <c r="F37" s="22"/>
      <c r="G37" s="70">
        <v>5</v>
      </c>
    </row>
    <row r="38" spans="1:7" x14ac:dyDescent="0.25">
      <c r="A38" s="141" t="s">
        <v>141</v>
      </c>
      <c r="B38" s="141"/>
      <c r="C38" s="141"/>
      <c r="D38" s="141"/>
      <c r="E38" s="141"/>
      <c r="F38" s="141"/>
      <c r="G38" s="142"/>
    </row>
    <row r="39" spans="1:7" x14ac:dyDescent="0.25">
      <c r="A39" s="262" t="s">
        <v>645</v>
      </c>
      <c r="B39" s="263"/>
      <c r="C39" s="32"/>
      <c r="D39" s="111">
        <f>C39*G39</f>
        <v>0</v>
      </c>
      <c r="E39" s="18" t="s">
        <v>29</v>
      </c>
      <c r="F39" s="22"/>
      <c r="G39" s="18">
        <v>1</v>
      </c>
    </row>
    <row r="40" spans="1:7" ht="15.75" thickBot="1" x14ac:dyDescent="0.3">
      <c r="A40" s="264" t="s">
        <v>142</v>
      </c>
      <c r="B40" s="265"/>
      <c r="C40" s="12"/>
      <c r="D40" s="174">
        <f>C40*G40</f>
        <v>0</v>
      </c>
      <c r="E40" s="18" t="s">
        <v>29</v>
      </c>
      <c r="F40" s="22"/>
      <c r="G40" s="18">
        <v>2</v>
      </c>
    </row>
    <row r="41" spans="1:7" x14ac:dyDescent="0.25">
      <c r="A41" s="141" t="s">
        <v>143</v>
      </c>
      <c r="B41" s="141"/>
      <c r="C41" s="141"/>
      <c r="D41" s="141"/>
      <c r="E41" s="141"/>
      <c r="F41" s="141"/>
      <c r="G41" s="142"/>
    </row>
    <row r="42" spans="1:7" x14ac:dyDescent="0.25">
      <c r="A42" s="275" t="s">
        <v>144</v>
      </c>
      <c r="B42" s="3" t="s">
        <v>145</v>
      </c>
      <c r="C42" s="32"/>
      <c r="D42" s="175">
        <f t="shared" ref="D42:D73" si="2">C42*G42</f>
        <v>0</v>
      </c>
      <c r="E42" s="18" t="s">
        <v>29</v>
      </c>
      <c r="F42" s="22"/>
      <c r="G42" s="18">
        <v>9</v>
      </c>
    </row>
    <row r="43" spans="1:7" x14ac:dyDescent="0.25">
      <c r="A43" s="276"/>
      <c r="B43" s="3" t="s">
        <v>146</v>
      </c>
      <c r="C43" s="32"/>
      <c r="D43" s="175">
        <f t="shared" si="2"/>
        <v>0</v>
      </c>
      <c r="E43" s="18" t="s">
        <v>29</v>
      </c>
      <c r="F43" s="22"/>
      <c r="G43" s="18">
        <v>9</v>
      </c>
    </row>
    <row r="44" spans="1:7" x14ac:dyDescent="0.25">
      <c r="A44" s="276"/>
      <c r="B44" s="3" t="s">
        <v>147</v>
      </c>
      <c r="C44" s="32"/>
      <c r="D44" s="175">
        <f t="shared" si="2"/>
        <v>0</v>
      </c>
      <c r="E44" s="18" t="s">
        <v>29</v>
      </c>
      <c r="F44" s="22"/>
      <c r="G44" s="18">
        <v>9</v>
      </c>
    </row>
    <row r="45" spans="1:7" x14ac:dyDescent="0.25">
      <c r="A45" s="276"/>
      <c r="B45" s="3" t="s">
        <v>148</v>
      </c>
      <c r="C45" s="32"/>
      <c r="D45" s="175">
        <f t="shared" si="2"/>
        <v>0</v>
      </c>
      <c r="E45" s="18" t="s">
        <v>29</v>
      </c>
      <c r="F45" s="22"/>
      <c r="G45" s="18">
        <v>9</v>
      </c>
    </row>
    <row r="46" spans="1:7" x14ac:dyDescent="0.25">
      <c r="A46" s="276"/>
      <c r="B46" s="3" t="s">
        <v>149</v>
      </c>
      <c r="C46" s="32"/>
      <c r="D46" s="175">
        <f t="shared" si="2"/>
        <v>0</v>
      </c>
      <c r="E46" s="18" t="s">
        <v>29</v>
      </c>
      <c r="F46" s="22"/>
      <c r="G46" s="18">
        <v>9</v>
      </c>
    </row>
    <row r="47" spans="1:7" x14ac:dyDescent="0.25">
      <c r="A47" s="276"/>
      <c r="B47" s="3" t="s">
        <v>150</v>
      </c>
      <c r="C47" s="32"/>
      <c r="D47" s="175">
        <f t="shared" si="2"/>
        <v>0</v>
      </c>
      <c r="E47" s="18" t="s">
        <v>29</v>
      </c>
      <c r="F47" s="22"/>
      <c r="G47" s="18">
        <v>9</v>
      </c>
    </row>
    <row r="48" spans="1:7" x14ac:dyDescent="0.25">
      <c r="A48" s="276"/>
      <c r="B48" s="3" t="s">
        <v>151</v>
      </c>
      <c r="C48" s="32"/>
      <c r="D48" s="175">
        <f t="shared" si="2"/>
        <v>0</v>
      </c>
      <c r="E48" s="18" t="s">
        <v>29</v>
      </c>
      <c r="F48" s="22"/>
      <c r="G48" s="18">
        <v>9</v>
      </c>
    </row>
    <row r="49" spans="1:7" x14ac:dyDescent="0.25">
      <c r="A49" s="276"/>
      <c r="B49" s="3" t="s">
        <v>152</v>
      </c>
      <c r="C49" s="32"/>
      <c r="D49" s="175">
        <f t="shared" si="2"/>
        <v>0</v>
      </c>
      <c r="E49" s="18" t="s">
        <v>29</v>
      </c>
      <c r="F49" s="22"/>
      <c r="G49" s="18">
        <v>9</v>
      </c>
    </row>
    <row r="50" spans="1:7" x14ac:dyDescent="0.25">
      <c r="A50" s="276"/>
      <c r="B50" s="3" t="s">
        <v>153</v>
      </c>
      <c r="C50" s="32"/>
      <c r="D50" s="175">
        <f t="shared" si="2"/>
        <v>0</v>
      </c>
      <c r="E50" s="18" t="s">
        <v>29</v>
      </c>
      <c r="F50" s="22"/>
      <c r="G50" s="18">
        <v>9</v>
      </c>
    </row>
    <row r="51" spans="1:7" x14ac:dyDescent="0.25">
      <c r="A51" s="276"/>
      <c r="B51" s="3" t="s">
        <v>154</v>
      </c>
      <c r="C51" s="32"/>
      <c r="D51" s="175">
        <f t="shared" si="2"/>
        <v>0</v>
      </c>
      <c r="E51" s="18" t="s">
        <v>29</v>
      </c>
      <c r="F51" s="22"/>
      <c r="G51" s="18">
        <v>9</v>
      </c>
    </row>
    <row r="52" spans="1:7" x14ac:dyDescent="0.25">
      <c r="A52" s="276"/>
      <c r="B52" s="3" t="s">
        <v>155</v>
      </c>
      <c r="C52" s="32"/>
      <c r="D52" s="175">
        <f t="shared" si="2"/>
        <v>0</v>
      </c>
      <c r="E52" s="18" t="s">
        <v>29</v>
      </c>
      <c r="F52" s="22"/>
      <c r="G52" s="18">
        <v>9</v>
      </c>
    </row>
    <row r="53" spans="1:7" x14ac:dyDescent="0.25">
      <c r="A53" s="276"/>
      <c r="B53" s="3" t="s">
        <v>156</v>
      </c>
      <c r="C53" s="32"/>
      <c r="D53" s="175">
        <f t="shared" si="2"/>
        <v>0</v>
      </c>
      <c r="E53" s="18" t="s">
        <v>29</v>
      </c>
      <c r="F53" s="22"/>
      <c r="G53" s="18">
        <v>9</v>
      </c>
    </row>
    <row r="54" spans="1:7" x14ac:dyDescent="0.25">
      <c r="A54" s="276"/>
      <c r="B54" s="3" t="s">
        <v>157</v>
      </c>
      <c r="C54" s="32"/>
      <c r="D54" s="175">
        <f t="shared" si="2"/>
        <v>0</v>
      </c>
      <c r="E54" s="18" t="s">
        <v>29</v>
      </c>
      <c r="F54" s="22"/>
      <c r="G54" s="18">
        <v>9</v>
      </c>
    </row>
    <row r="55" spans="1:7" x14ac:dyDescent="0.25">
      <c r="A55" s="276"/>
      <c r="B55" s="3" t="s">
        <v>158</v>
      </c>
      <c r="C55" s="32"/>
      <c r="D55" s="175">
        <f t="shared" si="2"/>
        <v>0</v>
      </c>
      <c r="E55" s="18" t="s">
        <v>29</v>
      </c>
      <c r="F55" s="22"/>
      <c r="G55" s="18">
        <v>9</v>
      </c>
    </row>
    <row r="56" spans="1:7" x14ac:dyDescent="0.25">
      <c r="A56" s="276"/>
      <c r="B56" s="3" t="s">
        <v>159</v>
      </c>
      <c r="C56" s="32"/>
      <c r="D56" s="175">
        <f t="shared" si="2"/>
        <v>0</v>
      </c>
      <c r="E56" s="18" t="s">
        <v>29</v>
      </c>
      <c r="F56" s="22"/>
      <c r="G56" s="18">
        <v>9</v>
      </c>
    </row>
    <row r="57" spans="1:7" x14ac:dyDescent="0.25">
      <c r="A57" s="276"/>
      <c r="B57" s="3" t="s">
        <v>160</v>
      </c>
      <c r="C57" s="32"/>
      <c r="D57" s="175">
        <f t="shared" si="2"/>
        <v>0</v>
      </c>
      <c r="E57" s="18" t="s">
        <v>29</v>
      </c>
      <c r="F57" s="22"/>
      <c r="G57" s="18">
        <v>9</v>
      </c>
    </row>
    <row r="58" spans="1:7" ht="15.75" thickBot="1" x14ac:dyDescent="0.3">
      <c r="A58" s="277"/>
      <c r="B58" s="96" t="s">
        <v>161</v>
      </c>
      <c r="C58" s="122"/>
      <c r="D58" s="175">
        <f t="shared" si="2"/>
        <v>0</v>
      </c>
      <c r="E58" s="18" t="s">
        <v>29</v>
      </c>
      <c r="F58" s="130"/>
      <c r="G58" s="97">
        <v>9</v>
      </c>
    </row>
    <row r="59" spans="1:7" x14ac:dyDescent="0.25">
      <c r="A59" s="282" t="s">
        <v>162</v>
      </c>
      <c r="B59" s="131" t="s">
        <v>163</v>
      </c>
      <c r="C59" s="132"/>
      <c r="D59" s="176">
        <f t="shared" si="2"/>
        <v>0</v>
      </c>
      <c r="E59" s="133" t="s">
        <v>29</v>
      </c>
      <c r="F59" s="133"/>
      <c r="G59" s="134">
        <v>14</v>
      </c>
    </row>
    <row r="60" spans="1:7" x14ac:dyDescent="0.25">
      <c r="A60" s="276"/>
      <c r="B60" s="3" t="s">
        <v>164</v>
      </c>
      <c r="C60" s="32"/>
      <c r="D60" s="175">
        <f t="shared" si="2"/>
        <v>0</v>
      </c>
      <c r="E60" s="18" t="s">
        <v>29</v>
      </c>
      <c r="F60" s="22"/>
      <c r="G60" s="18">
        <v>14</v>
      </c>
    </row>
    <row r="61" spans="1:7" x14ac:dyDescent="0.25">
      <c r="A61" s="276"/>
      <c r="B61" s="3" t="s">
        <v>165</v>
      </c>
      <c r="C61" s="32"/>
      <c r="D61" s="175">
        <f t="shared" si="2"/>
        <v>0</v>
      </c>
      <c r="E61" s="18" t="s">
        <v>29</v>
      </c>
      <c r="F61" s="22"/>
      <c r="G61" s="18">
        <v>14</v>
      </c>
    </row>
    <row r="62" spans="1:7" x14ac:dyDescent="0.25">
      <c r="A62" s="276"/>
      <c r="B62" s="3" t="s">
        <v>166</v>
      </c>
      <c r="C62" s="32"/>
      <c r="D62" s="175">
        <f t="shared" si="2"/>
        <v>0</v>
      </c>
      <c r="E62" s="18" t="s">
        <v>29</v>
      </c>
      <c r="F62" s="22"/>
      <c r="G62" s="18">
        <v>14</v>
      </c>
    </row>
    <row r="63" spans="1:7" x14ac:dyDescent="0.25">
      <c r="A63" s="276"/>
      <c r="B63" s="3" t="s">
        <v>167</v>
      </c>
      <c r="C63" s="32"/>
      <c r="D63" s="175">
        <f t="shared" si="2"/>
        <v>0</v>
      </c>
      <c r="E63" s="18" t="s">
        <v>29</v>
      </c>
      <c r="F63" s="22"/>
      <c r="G63" s="18">
        <v>14</v>
      </c>
    </row>
    <row r="64" spans="1:7" x14ac:dyDescent="0.25">
      <c r="A64" s="276"/>
      <c r="B64" s="3" t="s">
        <v>168</v>
      </c>
      <c r="C64" s="32"/>
      <c r="D64" s="175">
        <f t="shared" si="2"/>
        <v>0</v>
      </c>
      <c r="E64" s="18" t="s">
        <v>29</v>
      </c>
      <c r="F64" s="22"/>
      <c r="G64" s="18">
        <v>14</v>
      </c>
    </row>
    <row r="65" spans="1:7" ht="15.75" thickBot="1" x14ac:dyDescent="0.3">
      <c r="A65" s="277"/>
      <c r="B65" s="96" t="s">
        <v>169</v>
      </c>
      <c r="C65" s="122"/>
      <c r="D65" s="175">
        <f t="shared" si="2"/>
        <v>0</v>
      </c>
      <c r="E65" s="191" t="s">
        <v>29</v>
      </c>
      <c r="F65" s="130"/>
      <c r="G65" s="135">
        <v>14</v>
      </c>
    </row>
    <row r="66" spans="1:7" x14ac:dyDescent="0.25">
      <c r="A66" s="282" t="s">
        <v>170</v>
      </c>
      <c r="B66" s="136" t="s">
        <v>171</v>
      </c>
      <c r="C66" s="119"/>
      <c r="D66" s="176">
        <f t="shared" si="2"/>
        <v>0</v>
      </c>
      <c r="E66" s="129" t="s">
        <v>29</v>
      </c>
      <c r="F66" s="129"/>
      <c r="G66" s="70">
        <v>26</v>
      </c>
    </row>
    <row r="67" spans="1:7" x14ac:dyDescent="0.25">
      <c r="A67" s="276"/>
      <c r="B67" s="137" t="s">
        <v>172</v>
      </c>
      <c r="C67" s="12"/>
      <c r="D67" s="175">
        <f t="shared" si="2"/>
        <v>0</v>
      </c>
      <c r="E67" s="18" t="s">
        <v>29</v>
      </c>
      <c r="F67" s="22"/>
      <c r="G67" s="70">
        <v>26</v>
      </c>
    </row>
    <row r="68" spans="1:7" x14ac:dyDescent="0.25">
      <c r="A68" s="276"/>
      <c r="B68" s="137" t="s">
        <v>173</v>
      </c>
      <c r="C68" s="12"/>
      <c r="D68" s="175">
        <f t="shared" si="2"/>
        <v>0</v>
      </c>
      <c r="E68" s="18" t="s">
        <v>29</v>
      </c>
      <c r="F68" s="22"/>
      <c r="G68" s="70">
        <v>26</v>
      </c>
    </row>
    <row r="69" spans="1:7" x14ac:dyDescent="0.25">
      <c r="A69" s="276"/>
      <c r="B69" s="137" t="s">
        <v>174</v>
      </c>
      <c r="C69" s="12"/>
      <c r="D69" s="175">
        <f t="shared" si="2"/>
        <v>0</v>
      </c>
      <c r="E69" s="18" t="s">
        <v>29</v>
      </c>
      <c r="F69" s="22"/>
      <c r="G69" s="70">
        <v>26</v>
      </c>
    </row>
    <row r="70" spans="1:7" x14ac:dyDescent="0.25">
      <c r="A70" s="276"/>
      <c r="B70" s="137" t="s">
        <v>175</v>
      </c>
      <c r="C70" s="12"/>
      <c r="D70" s="175">
        <f t="shared" si="2"/>
        <v>0</v>
      </c>
      <c r="E70" s="18" t="s">
        <v>29</v>
      </c>
      <c r="F70" s="22"/>
      <c r="G70" s="70">
        <v>26</v>
      </c>
    </row>
    <row r="71" spans="1:7" x14ac:dyDescent="0.25">
      <c r="A71" s="276"/>
      <c r="B71" s="137" t="s">
        <v>176</v>
      </c>
      <c r="C71" s="12"/>
      <c r="D71" s="175">
        <f t="shared" si="2"/>
        <v>0</v>
      </c>
      <c r="E71" s="18" t="s">
        <v>29</v>
      </c>
      <c r="F71" s="22"/>
      <c r="G71" s="70">
        <v>26</v>
      </c>
    </row>
    <row r="72" spans="1:7" ht="15.75" thickBot="1" x14ac:dyDescent="0.3">
      <c r="A72" s="277"/>
      <c r="B72" s="96" t="s">
        <v>177</v>
      </c>
      <c r="C72" s="122"/>
      <c r="D72" s="175">
        <f t="shared" si="2"/>
        <v>0</v>
      </c>
      <c r="E72" s="191" t="s">
        <v>29</v>
      </c>
      <c r="F72" s="130"/>
      <c r="G72" s="135">
        <v>26</v>
      </c>
    </row>
    <row r="73" spans="1:7" x14ac:dyDescent="0.25">
      <c r="A73" s="279" t="s">
        <v>178</v>
      </c>
      <c r="B73" s="136" t="s">
        <v>179</v>
      </c>
      <c r="C73" s="139"/>
      <c r="D73" s="176">
        <f t="shared" si="2"/>
        <v>0</v>
      </c>
      <c r="E73" s="70" t="s">
        <v>29</v>
      </c>
      <c r="F73" s="133"/>
      <c r="G73" s="134">
        <v>11</v>
      </c>
    </row>
    <row r="74" spans="1:7" x14ac:dyDescent="0.25">
      <c r="A74" s="280"/>
      <c r="B74" s="137" t="s">
        <v>180</v>
      </c>
      <c r="C74" s="12"/>
      <c r="D74" s="175">
        <f t="shared" ref="D74:D105" si="3">C74*G74</f>
        <v>0</v>
      </c>
      <c r="E74" s="18" t="s">
        <v>29</v>
      </c>
      <c r="F74" s="22"/>
      <c r="G74" s="18">
        <v>11</v>
      </c>
    </row>
    <row r="75" spans="1:7" x14ac:dyDescent="0.25">
      <c r="A75" s="280"/>
      <c r="B75" s="137" t="s">
        <v>181</v>
      </c>
      <c r="C75" s="12"/>
      <c r="D75" s="175">
        <f t="shared" si="3"/>
        <v>0</v>
      </c>
      <c r="E75" s="18" t="s">
        <v>29</v>
      </c>
      <c r="F75" s="22"/>
      <c r="G75" s="18">
        <v>11</v>
      </c>
    </row>
    <row r="76" spans="1:7" x14ac:dyDescent="0.25">
      <c r="A76" s="280"/>
      <c r="B76" s="137" t="s">
        <v>182</v>
      </c>
      <c r="C76" s="12"/>
      <c r="D76" s="175">
        <f t="shared" si="3"/>
        <v>0</v>
      </c>
      <c r="E76" s="18" t="s">
        <v>29</v>
      </c>
      <c r="F76" s="22"/>
      <c r="G76" s="18">
        <v>11</v>
      </c>
    </row>
    <row r="77" spans="1:7" x14ac:dyDescent="0.25">
      <c r="A77" s="280"/>
      <c r="B77" s="137" t="s">
        <v>183</v>
      </c>
      <c r="C77" s="12"/>
      <c r="D77" s="175">
        <f t="shared" si="3"/>
        <v>0</v>
      </c>
      <c r="E77" s="18" t="s">
        <v>29</v>
      </c>
      <c r="F77" s="22"/>
      <c r="G77" s="18">
        <v>11</v>
      </c>
    </row>
    <row r="78" spans="1:7" x14ac:dyDescent="0.25">
      <c r="A78" s="280"/>
      <c r="B78" s="137" t="s">
        <v>184</v>
      </c>
      <c r="C78" s="12"/>
      <c r="D78" s="175">
        <f t="shared" si="3"/>
        <v>0</v>
      </c>
      <c r="E78" s="18" t="s">
        <v>29</v>
      </c>
      <c r="F78" s="22"/>
      <c r="G78" s="18">
        <v>11</v>
      </c>
    </row>
    <row r="79" spans="1:7" x14ac:dyDescent="0.25">
      <c r="A79" s="280"/>
      <c r="B79" s="137" t="s">
        <v>185</v>
      </c>
      <c r="C79" s="12"/>
      <c r="D79" s="175">
        <f t="shared" si="3"/>
        <v>0</v>
      </c>
      <c r="E79" s="18" t="s">
        <v>29</v>
      </c>
      <c r="F79" s="22"/>
      <c r="G79" s="18">
        <v>11</v>
      </c>
    </row>
    <row r="80" spans="1:7" ht="15.75" thickBot="1" x14ac:dyDescent="0.3">
      <c r="A80" s="281"/>
      <c r="B80" s="140" t="s">
        <v>186</v>
      </c>
      <c r="C80" s="121"/>
      <c r="D80" s="177">
        <f t="shared" si="3"/>
        <v>0</v>
      </c>
      <c r="E80" s="97" t="s">
        <v>29</v>
      </c>
      <c r="F80" s="130"/>
      <c r="G80" s="97">
        <v>11</v>
      </c>
    </row>
    <row r="81" spans="1:7" x14ac:dyDescent="0.25">
      <c r="A81" s="279" t="s">
        <v>187</v>
      </c>
      <c r="B81" s="136" t="s">
        <v>188</v>
      </c>
      <c r="C81" s="139"/>
      <c r="D81" s="176">
        <f t="shared" si="3"/>
        <v>0</v>
      </c>
      <c r="E81" s="18" t="s">
        <v>29</v>
      </c>
      <c r="F81" s="133"/>
      <c r="G81" s="134">
        <v>15</v>
      </c>
    </row>
    <row r="82" spans="1:7" x14ac:dyDescent="0.25">
      <c r="A82" s="280"/>
      <c r="B82" s="137" t="s">
        <v>189</v>
      </c>
      <c r="C82" s="12"/>
      <c r="D82" s="175">
        <f t="shared" si="3"/>
        <v>0</v>
      </c>
      <c r="E82" s="18" t="s">
        <v>29</v>
      </c>
      <c r="F82" s="22"/>
      <c r="G82" s="18">
        <v>15</v>
      </c>
    </row>
    <row r="83" spans="1:7" x14ac:dyDescent="0.25">
      <c r="A83" s="280"/>
      <c r="B83" s="137" t="s">
        <v>190</v>
      </c>
      <c r="C83" s="12"/>
      <c r="D83" s="175">
        <f t="shared" si="3"/>
        <v>0</v>
      </c>
      <c r="E83" s="18" t="s">
        <v>29</v>
      </c>
      <c r="F83" s="22"/>
      <c r="G83" s="18">
        <v>15</v>
      </c>
    </row>
    <row r="84" spans="1:7" x14ac:dyDescent="0.25">
      <c r="A84" s="280"/>
      <c r="B84" s="137" t="s">
        <v>191</v>
      </c>
      <c r="C84" s="12"/>
      <c r="D84" s="175">
        <f t="shared" si="3"/>
        <v>0</v>
      </c>
      <c r="E84" s="18" t="s">
        <v>29</v>
      </c>
      <c r="F84" s="22"/>
      <c r="G84" s="18">
        <v>15</v>
      </c>
    </row>
    <row r="85" spans="1:7" x14ac:dyDescent="0.25">
      <c r="A85" s="280"/>
      <c r="B85" s="137" t="s">
        <v>192</v>
      </c>
      <c r="C85" s="12"/>
      <c r="D85" s="175">
        <f t="shared" si="3"/>
        <v>0</v>
      </c>
      <c r="E85" s="18" t="s">
        <v>29</v>
      </c>
      <c r="F85" s="22"/>
      <c r="G85" s="18">
        <v>15</v>
      </c>
    </row>
    <row r="86" spans="1:7" x14ac:dyDescent="0.25">
      <c r="A86" s="280"/>
      <c r="B86" s="137" t="s">
        <v>193</v>
      </c>
      <c r="C86" s="12"/>
      <c r="D86" s="175">
        <f t="shared" si="3"/>
        <v>0</v>
      </c>
      <c r="E86" s="18" t="s">
        <v>29</v>
      </c>
      <c r="F86" s="22"/>
      <c r="G86" s="18">
        <v>15</v>
      </c>
    </row>
    <row r="87" spans="1:7" x14ac:dyDescent="0.25">
      <c r="A87" s="280"/>
      <c r="B87" s="137" t="s">
        <v>194</v>
      </c>
      <c r="C87" s="12"/>
      <c r="D87" s="175">
        <f t="shared" si="3"/>
        <v>0</v>
      </c>
      <c r="E87" s="18" t="s">
        <v>29</v>
      </c>
      <c r="F87" s="22"/>
      <c r="G87" s="18">
        <v>15</v>
      </c>
    </row>
    <row r="88" spans="1:7" x14ac:dyDescent="0.25">
      <c r="A88" s="280"/>
      <c r="B88" s="137" t="s">
        <v>195</v>
      </c>
      <c r="C88" s="12"/>
      <c r="D88" s="175">
        <f t="shared" si="3"/>
        <v>0</v>
      </c>
      <c r="E88" s="18" t="s">
        <v>29</v>
      </c>
      <c r="F88" s="22"/>
      <c r="G88" s="18">
        <v>15</v>
      </c>
    </row>
    <row r="89" spans="1:7" ht="15.75" thickBot="1" x14ac:dyDescent="0.3">
      <c r="A89" s="281"/>
      <c r="B89" s="140" t="s">
        <v>196</v>
      </c>
      <c r="C89" s="121"/>
      <c r="D89" s="177">
        <f t="shared" si="3"/>
        <v>0</v>
      </c>
      <c r="E89" s="135" t="s">
        <v>29</v>
      </c>
      <c r="F89" s="130"/>
      <c r="G89" s="135">
        <v>15</v>
      </c>
    </row>
    <row r="90" spans="1:7" x14ac:dyDescent="0.25">
      <c r="A90" s="279" t="s">
        <v>197</v>
      </c>
      <c r="B90" s="136" t="s">
        <v>198</v>
      </c>
      <c r="C90" s="139"/>
      <c r="D90" s="176">
        <f t="shared" si="3"/>
        <v>0</v>
      </c>
      <c r="E90" s="18" t="s">
        <v>29</v>
      </c>
      <c r="F90" s="133"/>
      <c r="G90" s="134">
        <v>33</v>
      </c>
    </row>
    <row r="91" spans="1:7" x14ac:dyDescent="0.25">
      <c r="A91" s="280"/>
      <c r="B91" s="137" t="s">
        <v>199</v>
      </c>
      <c r="C91" s="12"/>
      <c r="D91" s="175">
        <f t="shared" si="3"/>
        <v>0</v>
      </c>
      <c r="E91" s="18" t="s">
        <v>29</v>
      </c>
      <c r="F91" s="22"/>
      <c r="G91" s="18">
        <v>33</v>
      </c>
    </row>
    <row r="92" spans="1:7" x14ac:dyDescent="0.25">
      <c r="A92" s="280"/>
      <c r="B92" s="137" t="s">
        <v>200</v>
      </c>
      <c r="C92" s="12"/>
      <c r="D92" s="175">
        <f t="shared" si="3"/>
        <v>0</v>
      </c>
      <c r="E92" s="18" t="s">
        <v>29</v>
      </c>
      <c r="F92" s="22"/>
      <c r="G92" s="18">
        <v>33</v>
      </c>
    </row>
    <row r="93" spans="1:7" x14ac:dyDescent="0.25">
      <c r="A93" s="280"/>
      <c r="B93" s="137" t="s">
        <v>201</v>
      </c>
      <c r="C93" s="12"/>
      <c r="D93" s="175">
        <f t="shared" si="3"/>
        <v>0</v>
      </c>
      <c r="E93" s="18" t="s">
        <v>29</v>
      </c>
      <c r="F93" s="22"/>
      <c r="G93" s="18">
        <v>33</v>
      </c>
    </row>
    <row r="94" spans="1:7" x14ac:dyDescent="0.25">
      <c r="A94" s="280"/>
      <c r="B94" s="137" t="s">
        <v>202</v>
      </c>
      <c r="C94" s="12"/>
      <c r="D94" s="175">
        <f t="shared" si="3"/>
        <v>0</v>
      </c>
      <c r="E94" s="18" t="s">
        <v>29</v>
      </c>
      <c r="F94" s="22"/>
      <c r="G94" s="18">
        <v>33</v>
      </c>
    </row>
    <row r="95" spans="1:7" x14ac:dyDescent="0.25">
      <c r="A95" s="280"/>
      <c r="B95" s="137" t="s">
        <v>203</v>
      </c>
      <c r="C95" s="12"/>
      <c r="D95" s="175">
        <f t="shared" si="3"/>
        <v>0</v>
      </c>
      <c r="E95" s="18" t="s">
        <v>29</v>
      </c>
      <c r="F95" s="22"/>
      <c r="G95" s="18">
        <v>33</v>
      </c>
    </row>
    <row r="96" spans="1:7" x14ac:dyDescent="0.25">
      <c r="A96" s="280"/>
      <c r="B96" s="137" t="s">
        <v>204</v>
      </c>
      <c r="C96" s="12"/>
      <c r="D96" s="175">
        <f t="shared" si="3"/>
        <v>0</v>
      </c>
      <c r="E96" s="18" t="s">
        <v>29</v>
      </c>
      <c r="F96" s="22"/>
      <c r="G96" s="18">
        <v>33</v>
      </c>
    </row>
    <row r="97" spans="1:7" x14ac:dyDescent="0.25">
      <c r="A97" s="280"/>
      <c r="B97" s="137" t="s">
        <v>205</v>
      </c>
      <c r="C97" s="12"/>
      <c r="D97" s="175">
        <f t="shared" si="3"/>
        <v>0</v>
      </c>
      <c r="E97" s="18" t="s">
        <v>29</v>
      </c>
      <c r="F97" s="22"/>
      <c r="G97" s="18">
        <v>33</v>
      </c>
    </row>
    <row r="98" spans="1:7" ht="15.75" thickBot="1" x14ac:dyDescent="0.3">
      <c r="A98" s="281"/>
      <c r="B98" s="140" t="s">
        <v>206</v>
      </c>
      <c r="C98" s="121"/>
      <c r="D98" s="177">
        <f t="shared" si="3"/>
        <v>0</v>
      </c>
      <c r="E98" s="97" t="s">
        <v>29</v>
      </c>
      <c r="F98" s="130"/>
      <c r="G98" s="97">
        <v>33</v>
      </c>
    </row>
    <row r="99" spans="1:7" x14ac:dyDescent="0.25">
      <c r="A99" s="279" t="s">
        <v>207</v>
      </c>
      <c r="B99" s="136" t="s">
        <v>208</v>
      </c>
      <c r="C99" s="139"/>
      <c r="D99" s="176">
        <f t="shared" si="3"/>
        <v>0</v>
      </c>
      <c r="E99" s="18" t="s">
        <v>29</v>
      </c>
      <c r="F99" s="133"/>
      <c r="G99" s="134">
        <v>71</v>
      </c>
    </row>
    <row r="100" spans="1:7" x14ac:dyDescent="0.25">
      <c r="A100" s="280"/>
      <c r="B100" s="137" t="s">
        <v>209</v>
      </c>
      <c r="C100" s="12"/>
      <c r="D100" s="175">
        <f t="shared" si="3"/>
        <v>0</v>
      </c>
      <c r="E100" s="18" t="s">
        <v>29</v>
      </c>
      <c r="F100" s="22"/>
      <c r="G100" s="18">
        <v>71</v>
      </c>
    </row>
    <row r="101" spans="1:7" x14ac:dyDescent="0.25">
      <c r="A101" s="280"/>
      <c r="B101" s="137" t="s">
        <v>210</v>
      </c>
      <c r="C101" s="12"/>
      <c r="D101" s="175">
        <f t="shared" si="3"/>
        <v>0</v>
      </c>
      <c r="E101" s="18" t="s">
        <v>29</v>
      </c>
      <c r="F101" s="22"/>
      <c r="G101" s="18">
        <v>71</v>
      </c>
    </row>
    <row r="102" spans="1:7" x14ac:dyDescent="0.25">
      <c r="A102" s="280"/>
      <c r="B102" s="137" t="s">
        <v>211</v>
      </c>
      <c r="C102" s="12"/>
      <c r="D102" s="175">
        <f t="shared" si="3"/>
        <v>0</v>
      </c>
      <c r="E102" s="18" t="s">
        <v>29</v>
      </c>
      <c r="F102" s="22"/>
      <c r="G102" s="18">
        <v>71</v>
      </c>
    </row>
    <row r="103" spans="1:7" x14ac:dyDescent="0.25">
      <c r="A103" s="280"/>
      <c r="B103" s="137" t="s">
        <v>212</v>
      </c>
      <c r="C103" s="12"/>
      <c r="D103" s="175">
        <f t="shared" si="3"/>
        <v>0</v>
      </c>
      <c r="E103" s="18" t="s">
        <v>29</v>
      </c>
      <c r="F103" s="22"/>
      <c r="G103" s="18">
        <v>71</v>
      </c>
    </row>
    <row r="104" spans="1:7" x14ac:dyDescent="0.25">
      <c r="A104" s="280"/>
      <c r="B104" s="137" t="s">
        <v>213</v>
      </c>
      <c r="C104" s="12"/>
      <c r="D104" s="175">
        <f t="shared" si="3"/>
        <v>0</v>
      </c>
      <c r="E104" s="18" t="s">
        <v>29</v>
      </c>
      <c r="F104" s="22"/>
      <c r="G104" s="18">
        <v>71</v>
      </c>
    </row>
    <row r="105" spans="1:7" x14ac:dyDescent="0.25">
      <c r="A105" s="280"/>
      <c r="B105" s="137" t="s">
        <v>214</v>
      </c>
      <c r="C105" s="12"/>
      <c r="D105" s="175">
        <f t="shared" si="3"/>
        <v>0</v>
      </c>
      <c r="E105" s="18" t="s">
        <v>29</v>
      </c>
      <c r="F105" s="22"/>
      <c r="G105" s="18">
        <v>71</v>
      </c>
    </row>
    <row r="106" spans="1:7" x14ac:dyDescent="0.25">
      <c r="A106" s="280"/>
      <c r="B106" s="137" t="s">
        <v>215</v>
      </c>
      <c r="C106" s="12"/>
      <c r="D106" s="175">
        <f t="shared" ref="D106:D127" si="4">C106*G106</f>
        <v>0</v>
      </c>
      <c r="E106" s="18" t="s">
        <v>29</v>
      </c>
      <c r="F106" s="22"/>
      <c r="G106" s="18">
        <v>71</v>
      </c>
    </row>
    <row r="107" spans="1:7" x14ac:dyDescent="0.25">
      <c r="A107" s="280"/>
      <c r="B107" s="137" t="s">
        <v>216</v>
      </c>
      <c r="C107" s="12"/>
      <c r="D107" s="175">
        <f t="shared" si="4"/>
        <v>0</v>
      </c>
      <c r="E107" s="18" t="s">
        <v>29</v>
      </c>
      <c r="F107" s="22"/>
      <c r="G107" s="18">
        <v>71</v>
      </c>
    </row>
    <row r="108" spans="1:7" x14ac:dyDescent="0.25">
      <c r="A108" s="280"/>
      <c r="B108" s="137" t="s">
        <v>217</v>
      </c>
      <c r="C108" s="12"/>
      <c r="D108" s="175">
        <f t="shared" si="4"/>
        <v>0</v>
      </c>
      <c r="E108" s="18" t="s">
        <v>29</v>
      </c>
      <c r="F108" s="22"/>
      <c r="G108" s="18">
        <v>71</v>
      </c>
    </row>
    <row r="109" spans="1:7" ht="15.75" thickBot="1" x14ac:dyDescent="0.3">
      <c r="A109" s="281"/>
      <c r="B109" s="140" t="s">
        <v>218</v>
      </c>
      <c r="C109" s="121"/>
      <c r="D109" s="177">
        <f t="shared" si="4"/>
        <v>0</v>
      </c>
      <c r="E109" s="97" t="s">
        <v>29</v>
      </c>
      <c r="F109" s="130"/>
      <c r="G109" s="97">
        <v>71</v>
      </c>
    </row>
    <row r="110" spans="1:7" x14ac:dyDescent="0.25">
      <c r="A110" s="279" t="s">
        <v>219</v>
      </c>
      <c r="B110" s="136" t="s">
        <v>220</v>
      </c>
      <c r="C110" s="139"/>
      <c r="D110" s="176">
        <f t="shared" si="4"/>
        <v>0</v>
      </c>
      <c r="E110" s="18" t="s">
        <v>29</v>
      </c>
      <c r="F110" s="133"/>
      <c r="G110" s="134">
        <v>153</v>
      </c>
    </row>
    <row r="111" spans="1:7" x14ac:dyDescent="0.25">
      <c r="A111" s="280"/>
      <c r="B111" s="137" t="s">
        <v>221</v>
      </c>
      <c r="C111" s="12"/>
      <c r="D111" s="175">
        <f t="shared" si="4"/>
        <v>0</v>
      </c>
      <c r="E111" s="18" t="s">
        <v>29</v>
      </c>
      <c r="F111" s="22"/>
      <c r="G111" s="18">
        <v>153</v>
      </c>
    </row>
    <row r="112" spans="1:7" x14ac:dyDescent="0.25">
      <c r="A112" s="280"/>
      <c r="B112" s="137" t="s">
        <v>222</v>
      </c>
      <c r="C112" s="12"/>
      <c r="D112" s="175">
        <f t="shared" si="4"/>
        <v>0</v>
      </c>
      <c r="E112" s="18" t="s">
        <v>29</v>
      </c>
      <c r="F112" s="22"/>
      <c r="G112" s="18">
        <v>153</v>
      </c>
    </row>
    <row r="113" spans="1:7" x14ac:dyDescent="0.25">
      <c r="A113" s="280"/>
      <c r="B113" s="137" t="s">
        <v>223</v>
      </c>
      <c r="C113" s="12"/>
      <c r="D113" s="175">
        <f t="shared" si="4"/>
        <v>0</v>
      </c>
      <c r="E113" s="18" t="s">
        <v>29</v>
      </c>
      <c r="F113" s="22"/>
      <c r="G113" s="18">
        <v>153</v>
      </c>
    </row>
    <row r="114" spans="1:7" x14ac:dyDescent="0.25">
      <c r="A114" s="280"/>
      <c r="B114" s="137" t="s">
        <v>224</v>
      </c>
      <c r="C114" s="12"/>
      <c r="D114" s="175">
        <f t="shared" si="4"/>
        <v>0</v>
      </c>
      <c r="E114" s="18" t="s">
        <v>29</v>
      </c>
      <c r="F114" s="22"/>
      <c r="G114" s="18">
        <v>153</v>
      </c>
    </row>
    <row r="115" spans="1:7" x14ac:dyDescent="0.25">
      <c r="A115" s="280"/>
      <c r="B115" s="137" t="s">
        <v>225</v>
      </c>
      <c r="C115" s="12"/>
      <c r="D115" s="175">
        <f t="shared" si="4"/>
        <v>0</v>
      </c>
      <c r="E115" s="18" t="s">
        <v>29</v>
      </c>
      <c r="F115" s="22"/>
      <c r="G115" s="18">
        <v>153</v>
      </c>
    </row>
    <row r="116" spans="1:7" x14ac:dyDescent="0.25">
      <c r="A116" s="280"/>
      <c r="B116" s="137" t="s">
        <v>226</v>
      </c>
      <c r="C116" s="12"/>
      <c r="D116" s="175">
        <f t="shared" si="4"/>
        <v>0</v>
      </c>
      <c r="E116" s="18" t="s">
        <v>29</v>
      </c>
      <c r="F116" s="22"/>
      <c r="G116" s="18">
        <v>153</v>
      </c>
    </row>
    <row r="117" spans="1:7" x14ac:dyDescent="0.25">
      <c r="A117" s="280"/>
      <c r="B117" s="137" t="s">
        <v>227</v>
      </c>
      <c r="C117" s="12"/>
      <c r="D117" s="175">
        <f t="shared" si="4"/>
        <v>0</v>
      </c>
      <c r="E117" s="18" t="s">
        <v>29</v>
      </c>
      <c r="F117" s="22"/>
      <c r="G117" s="18">
        <v>153</v>
      </c>
    </row>
    <row r="118" spans="1:7" x14ac:dyDescent="0.25">
      <c r="A118" s="280"/>
      <c r="B118" s="137" t="s">
        <v>228</v>
      </c>
      <c r="C118" s="12"/>
      <c r="D118" s="175">
        <f t="shared" si="4"/>
        <v>0</v>
      </c>
      <c r="E118" s="18" t="s">
        <v>29</v>
      </c>
      <c r="F118" s="22"/>
      <c r="G118" s="18">
        <v>153</v>
      </c>
    </row>
    <row r="119" spans="1:7" x14ac:dyDescent="0.25">
      <c r="A119" s="280"/>
      <c r="B119" s="137" t="s">
        <v>229</v>
      </c>
      <c r="C119" s="12"/>
      <c r="D119" s="175">
        <f t="shared" si="4"/>
        <v>0</v>
      </c>
      <c r="E119" s="18" t="s">
        <v>29</v>
      </c>
      <c r="F119" s="22"/>
      <c r="G119" s="18">
        <v>153</v>
      </c>
    </row>
    <row r="120" spans="1:7" x14ac:dyDescent="0.25">
      <c r="A120" s="280"/>
      <c r="B120" s="137" t="s">
        <v>230</v>
      </c>
      <c r="C120" s="12"/>
      <c r="D120" s="175">
        <f t="shared" si="4"/>
        <v>0</v>
      </c>
      <c r="E120" s="18" t="s">
        <v>29</v>
      </c>
      <c r="F120" s="22"/>
      <c r="G120" s="18">
        <v>153</v>
      </c>
    </row>
    <row r="121" spans="1:7" x14ac:dyDescent="0.25">
      <c r="A121" s="280"/>
      <c r="B121" s="137" t="s">
        <v>231</v>
      </c>
      <c r="C121" s="12"/>
      <c r="D121" s="175">
        <f t="shared" si="4"/>
        <v>0</v>
      </c>
      <c r="E121" s="18" t="s">
        <v>29</v>
      </c>
      <c r="F121" s="22"/>
      <c r="G121" s="18">
        <v>153</v>
      </c>
    </row>
    <row r="122" spans="1:7" x14ac:dyDescent="0.25">
      <c r="A122" s="280"/>
      <c r="B122" s="137" t="s">
        <v>232</v>
      </c>
      <c r="C122" s="12"/>
      <c r="D122" s="175">
        <f t="shared" si="4"/>
        <v>0</v>
      </c>
      <c r="E122" s="18" t="s">
        <v>29</v>
      </c>
      <c r="F122" s="22"/>
      <c r="G122" s="18">
        <v>153</v>
      </c>
    </row>
    <row r="123" spans="1:7" x14ac:dyDescent="0.25">
      <c r="A123" s="280"/>
      <c r="B123" s="137" t="s">
        <v>233</v>
      </c>
      <c r="C123" s="12"/>
      <c r="D123" s="175">
        <f t="shared" si="4"/>
        <v>0</v>
      </c>
      <c r="E123" s="18" t="s">
        <v>29</v>
      </c>
      <c r="F123" s="22"/>
      <c r="G123" s="18">
        <v>153</v>
      </c>
    </row>
    <row r="124" spans="1:7" x14ac:dyDescent="0.25">
      <c r="A124" s="280"/>
      <c r="B124" s="137" t="s">
        <v>234</v>
      </c>
      <c r="C124" s="12"/>
      <c r="D124" s="175">
        <f t="shared" si="4"/>
        <v>0</v>
      </c>
      <c r="E124" s="18" t="s">
        <v>29</v>
      </c>
      <c r="F124" s="22"/>
      <c r="G124" s="18">
        <v>153</v>
      </c>
    </row>
    <row r="125" spans="1:7" x14ac:dyDescent="0.25">
      <c r="A125" s="280"/>
      <c r="B125" s="137" t="s">
        <v>235</v>
      </c>
      <c r="C125" s="12"/>
      <c r="D125" s="175">
        <f t="shared" si="4"/>
        <v>0</v>
      </c>
      <c r="E125" s="18" t="s">
        <v>29</v>
      </c>
      <c r="F125" s="22"/>
      <c r="G125" s="18">
        <v>153</v>
      </c>
    </row>
    <row r="126" spans="1:7" x14ac:dyDescent="0.25">
      <c r="A126" s="280"/>
      <c r="B126" s="137" t="s">
        <v>236</v>
      </c>
      <c r="C126" s="12"/>
      <c r="D126" s="175">
        <f t="shared" si="4"/>
        <v>0</v>
      </c>
      <c r="E126" s="18" t="s">
        <v>29</v>
      </c>
      <c r="F126" s="22"/>
      <c r="G126" s="18">
        <v>153</v>
      </c>
    </row>
    <row r="127" spans="1:7" ht="15.75" thickBot="1" x14ac:dyDescent="0.3">
      <c r="A127" s="281"/>
      <c r="B127" s="140" t="s">
        <v>237</v>
      </c>
      <c r="C127" s="121"/>
      <c r="D127" s="177">
        <f t="shared" si="4"/>
        <v>0</v>
      </c>
      <c r="E127" s="97" t="s">
        <v>29</v>
      </c>
      <c r="F127" s="130"/>
      <c r="G127" s="97">
        <v>153</v>
      </c>
    </row>
    <row r="128" spans="1:7" x14ac:dyDescent="0.25">
      <c r="A128" s="141" t="s">
        <v>238</v>
      </c>
      <c r="B128" s="141"/>
      <c r="C128" s="141"/>
      <c r="D128" s="141"/>
      <c r="E128" s="182"/>
      <c r="F128" s="141"/>
      <c r="G128" s="142"/>
    </row>
    <row r="129" spans="1:7" x14ac:dyDescent="0.25">
      <c r="A129" s="276" t="s">
        <v>239</v>
      </c>
      <c r="B129" s="137" t="s">
        <v>240</v>
      </c>
      <c r="C129" s="12"/>
      <c r="D129" s="175">
        <f t="shared" ref="D129:D153" si="5">C129*G129</f>
        <v>0</v>
      </c>
      <c r="E129" s="18" t="s">
        <v>29</v>
      </c>
      <c r="F129" s="22"/>
      <c r="G129" s="18">
        <v>5</v>
      </c>
    </row>
    <row r="130" spans="1:7" x14ac:dyDescent="0.25">
      <c r="A130" s="276"/>
      <c r="B130" s="137" t="s">
        <v>241</v>
      </c>
      <c r="C130" s="12"/>
      <c r="D130" s="175">
        <f t="shared" si="5"/>
        <v>0</v>
      </c>
      <c r="E130" s="18" t="s">
        <v>29</v>
      </c>
      <c r="F130" s="22"/>
      <c r="G130" s="18">
        <v>5</v>
      </c>
    </row>
    <row r="131" spans="1:7" ht="15.75" thickBot="1" x14ac:dyDescent="0.3">
      <c r="A131" s="277"/>
      <c r="B131" s="140" t="s">
        <v>242</v>
      </c>
      <c r="C131" s="121"/>
      <c r="D131" s="177">
        <f t="shared" si="5"/>
        <v>0</v>
      </c>
      <c r="E131" s="97" t="s">
        <v>29</v>
      </c>
      <c r="F131" s="130"/>
      <c r="G131" s="97">
        <v>5</v>
      </c>
    </row>
    <row r="132" spans="1:7" x14ac:dyDescent="0.25">
      <c r="A132" s="282" t="s">
        <v>243</v>
      </c>
      <c r="B132" s="136" t="s">
        <v>244</v>
      </c>
      <c r="C132" s="139"/>
      <c r="D132" s="176">
        <f t="shared" si="5"/>
        <v>0</v>
      </c>
      <c r="E132" s="18" t="s">
        <v>29</v>
      </c>
      <c r="F132" s="133"/>
      <c r="G132" s="134">
        <v>8</v>
      </c>
    </row>
    <row r="133" spans="1:7" x14ac:dyDescent="0.25">
      <c r="A133" s="276"/>
      <c r="B133" s="137" t="s">
        <v>245</v>
      </c>
      <c r="C133" s="12"/>
      <c r="D133" s="175">
        <f t="shared" si="5"/>
        <v>0</v>
      </c>
      <c r="E133" s="18" t="s">
        <v>29</v>
      </c>
      <c r="F133" s="22"/>
      <c r="G133" s="18">
        <v>8</v>
      </c>
    </row>
    <row r="134" spans="1:7" x14ac:dyDescent="0.25">
      <c r="A134" s="276"/>
      <c r="B134" s="137" t="s">
        <v>246</v>
      </c>
      <c r="C134" s="12"/>
      <c r="D134" s="175">
        <f t="shared" si="5"/>
        <v>0</v>
      </c>
      <c r="E134" s="18" t="s">
        <v>29</v>
      </c>
      <c r="F134" s="22"/>
      <c r="G134" s="18">
        <v>8</v>
      </c>
    </row>
    <row r="135" spans="1:7" x14ac:dyDescent="0.25">
      <c r="A135" s="276"/>
      <c r="B135" s="137" t="s">
        <v>247</v>
      </c>
      <c r="C135" s="12"/>
      <c r="D135" s="175">
        <f t="shared" si="5"/>
        <v>0</v>
      </c>
      <c r="E135" s="18" t="s">
        <v>29</v>
      </c>
      <c r="F135" s="22"/>
      <c r="G135" s="18">
        <v>8</v>
      </c>
    </row>
    <row r="136" spans="1:7" x14ac:dyDescent="0.25">
      <c r="A136" s="276"/>
      <c r="B136" s="137" t="s">
        <v>248</v>
      </c>
      <c r="C136" s="12"/>
      <c r="D136" s="175">
        <f t="shared" si="5"/>
        <v>0</v>
      </c>
      <c r="E136" s="18" t="s">
        <v>29</v>
      </c>
      <c r="F136" s="22"/>
      <c r="G136" s="18">
        <v>8</v>
      </c>
    </row>
    <row r="137" spans="1:7" x14ac:dyDescent="0.25">
      <c r="A137" s="276"/>
      <c r="B137" s="137" t="s">
        <v>249</v>
      </c>
      <c r="C137" s="12"/>
      <c r="D137" s="175">
        <f t="shared" si="5"/>
        <v>0</v>
      </c>
      <c r="E137" s="18" t="s">
        <v>29</v>
      </c>
      <c r="F137" s="22"/>
      <c r="G137" s="18">
        <v>8</v>
      </c>
    </row>
    <row r="138" spans="1:7" x14ac:dyDescent="0.25">
      <c r="A138" s="276"/>
      <c r="B138" s="137" t="s">
        <v>250</v>
      </c>
      <c r="C138" s="12"/>
      <c r="D138" s="175">
        <f t="shared" si="5"/>
        <v>0</v>
      </c>
      <c r="E138" s="18" t="s">
        <v>29</v>
      </c>
      <c r="F138" s="22"/>
      <c r="G138" s="18">
        <v>8</v>
      </c>
    </row>
    <row r="139" spans="1:7" x14ac:dyDescent="0.25">
      <c r="A139" s="276"/>
      <c r="B139" s="137" t="s">
        <v>251</v>
      </c>
      <c r="C139" s="12"/>
      <c r="D139" s="175">
        <f t="shared" si="5"/>
        <v>0</v>
      </c>
      <c r="E139" s="18" t="s">
        <v>29</v>
      </c>
      <c r="F139" s="22"/>
      <c r="G139" s="18">
        <v>8</v>
      </c>
    </row>
    <row r="140" spans="1:7" x14ac:dyDescent="0.25">
      <c r="A140" s="276"/>
      <c r="B140" s="137" t="s">
        <v>252</v>
      </c>
      <c r="C140" s="12"/>
      <c r="D140" s="175">
        <f t="shared" si="5"/>
        <v>0</v>
      </c>
      <c r="E140" s="18" t="s">
        <v>29</v>
      </c>
      <c r="F140" s="22"/>
      <c r="G140" s="18">
        <v>8</v>
      </c>
    </row>
    <row r="141" spans="1:7" x14ac:dyDescent="0.25">
      <c r="A141" s="276"/>
      <c r="B141" s="137" t="s">
        <v>253</v>
      </c>
      <c r="C141" s="12"/>
      <c r="D141" s="175">
        <f t="shared" si="5"/>
        <v>0</v>
      </c>
      <c r="E141" s="18" t="s">
        <v>29</v>
      </c>
      <c r="F141" s="22"/>
      <c r="G141" s="18">
        <v>8</v>
      </c>
    </row>
    <row r="142" spans="1:7" ht="15.75" thickBot="1" x14ac:dyDescent="0.3">
      <c r="A142" s="277"/>
      <c r="B142" s="140" t="s">
        <v>254</v>
      </c>
      <c r="C142" s="121"/>
      <c r="D142" s="177">
        <f t="shared" si="5"/>
        <v>0</v>
      </c>
      <c r="E142" s="97" t="s">
        <v>29</v>
      </c>
      <c r="F142" s="130"/>
      <c r="G142" s="97">
        <v>8</v>
      </c>
    </row>
    <row r="143" spans="1:7" x14ac:dyDescent="0.25">
      <c r="A143" s="282" t="s">
        <v>255</v>
      </c>
      <c r="B143" s="136" t="s">
        <v>256</v>
      </c>
      <c r="C143" s="139"/>
      <c r="D143" s="176">
        <f t="shared" si="5"/>
        <v>0</v>
      </c>
      <c r="E143" s="18" t="s">
        <v>29</v>
      </c>
      <c r="F143" s="133"/>
      <c r="G143" s="134">
        <v>9</v>
      </c>
    </row>
    <row r="144" spans="1:7" x14ac:dyDescent="0.25">
      <c r="A144" s="276"/>
      <c r="B144" s="137" t="s">
        <v>257</v>
      </c>
      <c r="C144" s="12"/>
      <c r="D144" s="175">
        <f t="shared" si="5"/>
        <v>0</v>
      </c>
      <c r="E144" s="18" t="s">
        <v>29</v>
      </c>
      <c r="F144" s="22"/>
      <c r="G144" s="18">
        <v>9</v>
      </c>
    </row>
    <row r="145" spans="1:7" x14ac:dyDescent="0.25">
      <c r="A145" s="276"/>
      <c r="B145" s="137" t="s">
        <v>258</v>
      </c>
      <c r="C145" s="12"/>
      <c r="D145" s="175">
        <f t="shared" si="5"/>
        <v>0</v>
      </c>
      <c r="E145" s="18" t="s">
        <v>29</v>
      </c>
      <c r="F145" s="22"/>
      <c r="G145" s="18">
        <v>9</v>
      </c>
    </row>
    <row r="146" spans="1:7" x14ac:dyDescent="0.25">
      <c r="A146" s="276"/>
      <c r="B146" s="137" t="s">
        <v>259</v>
      </c>
      <c r="C146" s="12"/>
      <c r="D146" s="175">
        <f t="shared" si="5"/>
        <v>0</v>
      </c>
      <c r="E146" s="18" t="s">
        <v>29</v>
      </c>
      <c r="F146" s="22"/>
      <c r="G146" s="18">
        <v>9</v>
      </c>
    </row>
    <row r="147" spans="1:7" x14ac:dyDescent="0.25">
      <c r="A147" s="276"/>
      <c r="B147" s="137" t="s">
        <v>260</v>
      </c>
      <c r="C147" s="12"/>
      <c r="D147" s="175">
        <f t="shared" si="5"/>
        <v>0</v>
      </c>
      <c r="E147" s="18" t="s">
        <v>29</v>
      </c>
      <c r="F147" s="22"/>
      <c r="G147" s="18">
        <v>9</v>
      </c>
    </row>
    <row r="148" spans="1:7" ht="15.75" thickBot="1" x14ac:dyDescent="0.3">
      <c r="A148" s="277"/>
      <c r="B148" s="140" t="s">
        <v>261</v>
      </c>
      <c r="C148" s="121"/>
      <c r="D148" s="177">
        <f t="shared" si="5"/>
        <v>0</v>
      </c>
      <c r="E148" s="97" t="s">
        <v>29</v>
      </c>
      <c r="F148" s="130"/>
      <c r="G148" s="97">
        <v>9</v>
      </c>
    </row>
    <row r="149" spans="1:7" x14ac:dyDescent="0.25">
      <c r="A149" s="282" t="s">
        <v>262</v>
      </c>
      <c r="B149" s="136" t="s">
        <v>263</v>
      </c>
      <c r="C149" s="139"/>
      <c r="D149" s="176">
        <f t="shared" si="5"/>
        <v>0</v>
      </c>
      <c r="E149" s="18" t="s">
        <v>29</v>
      </c>
      <c r="F149" s="133"/>
      <c r="G149" s="134">
        <v>4</v>
      </c>
    </row>
    <row r="150" spans="1:7" x14ac:dyDescent="0.25">
      <c r="A150" s="276"/>
      <c r="B150" s="137" t="s">
        <v>264</v>
      </c>
      <c r="C150" s="12"/>
      <c r="D150" s="175">
        <f t="shared" si="5"/>
        <v>0</v>
      </c>
      <c r="E150" s="18" t="s">
        <v>29</v>
      </c>
      <c r="F150" s="22"/>
      <c r="G150" s="18">
        <v>5</v>
      </c>
    </row>
    <row r="151" spans="1:7" x14ac:dyDescent="0.25">
      <c r="A151" s="276"/>
      <c r="B151" s="137" t="s">
        <v>265</v>
      </c>
      <c r="C151" s="12"/>
      <c r="D151" s="175">
        <f t="shared" si="5"/>
        <v>0</v>
      </c>
      <c r="E151" s="18" t="s">
        <v>29</v>
      </c>
      <c r="F151" s="22"/>
      <c r="G151" s="18">
        <v>5</v>
      </c>
    </row>
    <row r="152" spans="1:7" x14ac:dyDescent="0.25">
      <c r="A152" s="276"/>
      <c r="B152" s="137" t="s">
        <v>266</v>
      </c>
      <c r="C152" s="12"/>
      <c r="D152" s="175">
        <f t="shared" si="5"/>
        <v>0</v>
      </c>
      <c r="E152" s="18" t="s">
        <v>29</v>
      </c>
      <c r="F152" s="22"/>
      <c r="G152" s="18">
        <v>5</v>
      </c>
    </row>
    <row r="153" spans="1:7" ht="15.75" thickBot="1" x14ac:dyDescent="0.3">
      <c r="A153" s="277"/>
      <c r="B153" s="140" t="s">
        <v>267</v>
      </c>
      <c r="C153" s="121"/>
      <c r="D153" s="177">
        <f t="shared" si="5"/>
        <v>0</v>
      </c>
      <c r="E153" s="97" t="s">
        <v>29</v>
      </c>
      <c r="F153" s="130"/>
      <c r="G153" s="97">
        <v>5</v>
      </c>
    </row>
    <row r="154" spans="1:7" x14ac:dyDescent="0.25">
      <c r="A154" s="141" t="s">
        <v>268</v>
      </c>
      <c r="B154" s="141"/>
      <c r="C154" s="141"/>
      <c r="D154" s="141"/>
      <c r="E154" s="182"/>
      <c r="F154" s="141"/>
      <c r="G154" s="142"/>
    </row>
    <row r="155" spans="1:7" x14ac:dyDescent="0.25">
      <c r="A155" s="276" t="s">
        <v>269</v>
      </c>
      <c r="B155" s="137" t="s">
        <v>270</v>
      </c>
      <c r="C155" s="12"/>
      <c r="D155" s="175">
        <f t="shared" ref="D155:D161" si="6">C155*G155</f>
        <v>0</v>
      </c>
      <c r="E155" s="18" t="s">
        <v>29</v>
      </c>
      <c r="F155" s="22"/>
      <c r="G155" s="18">
        <v>6</v>
      </c>
    </row>
    <row r="156" spans="1:7" x14ac:dyDescent="0.25">
      <c r="A156" s="276"/>
      <c r="B156" s="137" t="s">
        <v>271</v>
      </c>
      <c r="C156" s="12"/>
      <c r="D156" s="175">
        <f t="shared" si="6"/>
        <v>0</v>
      </c>
      <c r="E156" s="18" t="s">
        <v>29</v>
      </c>
      <c r="F156" s="22"/>
      <c r="G156" s="18">
        <v>6</v>
      </c>
    </row>
    <row r="157" spans="1:7" x14ac:dyDescent="0.25">
      <c r="A157" s="276"/>
      <c r="B157" s="137" t="s">
        <v>272</v>
      </c>
      <c r="C157" s="12"/>
      <c r="D157" s="175">
        <f t="shared" si="6"/>
        <v>0</v>
      </c>
      <c r="E157" s="18" t="s">
        <v>29</v>
      </c>
      <c r="F157" s="22"/>
      <c r="G157" s="18">
        <v>6</v>
      </c>
    </row>
    <row r="158" spans="1:7" ht="15.75" thickBot="1" x14ac:dyDescent="0.3">
      <c r="A158" s="277"/>
      <c r="B158" s="140" t="s">
        <v>273</v>
      </c>
      <c r="C158" s="121"/>
      <c r="D158" s="177">
        <f t="shared" si="6"/>
        <v>0</v>
      </c>
      <c r="E158" s="97" t="s">
        <v>29</v>
      </c>
      <c r="F158" s="130"/>
      <c r="G158" s="97">
        <v>6</v>
      </c>
    </row>
    <row r="159" spans="1:7" x14ac:dyDescent="0.25">
      <c r="A159" s="282" t="s">
        <v>274</v>
      </c>
      <c r="B159" s="136" t="s">
        <v>275</v>
      </c>
      <c r="C159" s="12"/>
      <c r="D159" s="176">
        <f t="shared" si="6"/>
        <v>0</v>
      </c>
      <c r="E159" s="18" t="s">
        <v>29</v>
      </c>
      <c r="F159" s="133"/>
      <c r="G159" s="134">
        <v>13</v>
      </c>
    </row>
    <row r="160" spans="1:7" ht="15.75" thickBot="1" x14ac:dyDescent="0.3">
      <c r="A160" s="277"/>
      <c r="B160" s="140" t="s">
        <v>276</v>
      </c>
      <c r="C160" s="121"/>
      <c r="D160" s="177">
        <f t="shared" si="6"/>
        <v>0</v>
      </c>
      <c r="E160" s="97" t="s">
        <v>29</v>
      </c>
      <c r="F160" s="130"/>
      <c r="G160" s="97">
        <v>13</v>
      </c>
    </row>
    <row r="161" spans="1:7" ht="15.75" thickBot="1" x14ac:dyDescent="0.3">
      <c r="A161" s="98" t="s">
        <v>277</v>
      </c>
      <c r="B161" s="138" t="s">
        <v>278</v>
      </c>
      <c r="C161" s="119"/>
      <c r="D161" s="178">
        <f t="shared" si="6"/>
        <v>0</v>
      </c>
      <c r="E161" s="18" t="s">
        <v>29</v>
      </c>
      <c r="F161" s="129"/>
      <c r="G161" s="70">
        <v>28</v>
      </c>
    </row>
    <row r="162" spans="1:7" x14ac:dyDescent="0.25">
      <c r="A162" s="141" t="s">
        <v>279</v>
      </c>
      <c r="B162" s="141"/>
      <c r="C162" s="141"/>
      <c r="D162" s="141"/>
      <c r="E162" s="141"/>
      <c r="F162" s="141"/>
      <c r="G162" s="142"/>
    </row>
    <row r="163" spans="1:7" x14ac:dyDescent="0.25">
      <c r="A163" s="283" t="s">
        <v>280</v>
      </c>
      <c r="B163" s="137" t="s">
        <v>616</v>
      </c>
      <c r="C163" s="12"/>
      <c r="D163" s="175">
        <f>C163*G163</f>
        <v>0</v>
      </c>
      <c r="E163" s="18" t="s">
        <v>29</v>
      </c>
      <c r="F163" s="22"/>
      <c r="G163" s="18">
        <v>8</v>
      </c>
    </row>
    <row r="164" spans="1:7" ht="15.75" thickBot="1" x14ac:dyDescent="0.3">
      <c r="A164" s="285"/>
      <c r="B164" s="137" t="s">
        <v>281</v>
      </c>
      <c r="C164" s="12"/>
      <c r="D164" s="175">
        <f>C164*G164</f>
        <v>0</v>
      </c>
      <c r="E164" s="18" t="s">
        <v>29</v>
      </c>
      <c r="F164" s="22"/>
      <c r="G164" s="18">
        <v>6</v>
      </c>
    </row>
    <row r="165" spans="1:7" x14ac:dyDescent="0.25">
      <c r="A165" s="141" t="s">
        <v>282</v>
      </c>
      <c r="B165" s="141"/>
      <c r="C165" s="141"/>
      <c r="D165" s="141"/>
      <c r="E165" s="141"/>
      <c r="F165" s="141"/>
      <c r="G165" s="142"/>
    </row>
    <row r="166" spans="1:7" x14ac:dyDescent="0.25">
      <c r="A166" s="283" t="s">
        <v>283</v>
      </c>
      <c r="B166" s="137" t="s">
        <v>284</v>
      </c>
      <c r="C166" s="12"/>
      <c r="D166" s="175">
        <f>C166*G166</f>
        <v>0</v>
      </c>
      <c r="E166" s="18" t="s">
        <v>29</v>
      </c>
      <c r="F166" s="22"/>
      <c r="G166" s="18">
        <v>3</v>
      </c>
    </row>
    <row r="167" spans="1:7" x14ac:dyDescent="0.25">
      <c r="A167" s="283"/>
      <c r="B167" s="137" t="s">
        <v>285</v>
      </c>
      <c r="C167" s="12"/>
      <c r="D167" s="175">
        <f>C167*G167</f>
        <v>0</v>
      </c>
      <c r="E167" s="18" t="s">
        <v>29</v>
      </c>
      <c r="F167" s="22"/>
      <c r="G167" s="18">
        <v>8</v>
      </c>
    </row>
    <row r="168" spans="1:7" x14ac:dyDescent="0.25">
      <c r="A168" s="283"/>
      <c r="B168" s="137" t="s">
        <v>286</v>
      </c>
      <c r="C168" s="12"/>
      <c r="D168" s="175">
        <f>C168*G168</f>
        <v>0</v>
      </c>
      <c r="E168" s="18" t="s">
        <v>29</v>
      </c>
      <c r="F168" s="22"/>
      <c r="G168" s="18">
        <v>3</v>
      </c>
    </row>
    <row r="169" spans="1:7" x14ac:dyDescent="0.25">
      <c r="A169" s="283"/>
      <c r="B169" s="137" t="s">
        <v>287</v>
      </c>
      <c r="C169" s="12"/>
      <c r="D169" s="175">
        <f>C169*G169</f>
        <v>0</v>
      </c>
      <c r="E169" s="18" t="s">
        <v>29</v>
      </c>
      <c r="F169" s="22"/>
      <c r="G169" s="18">
        <v>3</v>
      </c>
    </row>
    <row r="170" spans="1:7" ht="15.75" thickBot="1" x14ac:dyDescent="0.3">
      <c r="A170" s="284"/>
      <c r="B170" s="140" t="s">
        <v>288</v>
      </c>
      <c r="C170" s="121"/>
      <c r="D170" s="177">
        <f>C170*G170</f>
        <v>0</v>
      </c>
      <c r="E170" s="97" t="s">
        <v>29</v>
      </c>
      <c r="F170" s="130"/>
      <c r="G170" s="97">
        <v>3</v>
      </c>
    </row>
    <row r="171" spans="1:7" ht="8.65" customHeight="1" x14ac:dyDescent="0.25">
      <c r="A171" s="56"/>
      <c r="B171" s="56"/>
      <c r="C171" s="57"/>
      <c r="D171" s="179"/>
      <c r="E171" s="62"/>
      <c r="F171" s="59"/>
      <c r="G171" s="58"/>
    </row>
    <row r="172" spans="1:7" x14ac:dyDescent="0.25">
      <c r="A172" s="266" t="s">
        <v>289</v>
      </c>
      <c r="B172" s="267"/>
      <c r="C172" s="3"/>
      <c r="D172" s="180">
        <f>C172/F172</f>
        <v>0</v>
      </c>
      <c r="E172" s="18" t="s">
        <v>290</v>
      </c>
      <c r="F172" s="24">
        <f>1/G172</f>
        <v>12.5</v>
      </c>
      <c r="G172" s="26">
        <f>0.8/10</f>
        <v>0.08</v>
      </c>
    </row>
    <row r="173" spans="1:7" x14ac:dyDescent="0.25">
      <c r="A173" s="266" t="s">
        <v>291</v>
      </c>
      <c r="B173" s="267"/>
      <c r="C173" s="3"/>
      <c r="D173" s="180">
        <f>C173/F173</f>
        <v>0</v>
      </c>
      <c r="E173" s="18" t="s">
        <v>290</v>
      </c>
      <c r="F173" s="24">
        <f t="shared" ref="F173:F185" si="7">1/G173</f>
        <v>1.25</v>
      </c>
      <c r="G173" s="26">
        <f>8/10</f>
        <v>0.8</v>
      </c>
    </row>
    <row r="174" spans="1:7" x14ac:dyDescent="0.25">
      <c r="A174" s="266" t="s">
        <v>292</v>
      </c>
      <c r="B174" s="267"/>
      <c r="C174" s="3"/>
      <c r="D174" s="180">
        <f>C174/F174</f>
        <v>0</v>
      </c>
      <c r="E174" s="18" t="s">
        <v>293</v>
      </c>
      <c r="F174" s="24">
        <f t="shared" si="7"/>
        <v>25</v>
      </c>
      <c r="G174" s="26">
        <f>0.4/10</f>
        <v>0.04</v>
      </c>
    </row>
    <row r="175" spans="1:7" x14ac:dyDescent="0.25">
      <c r="A175" s="266" t="s">
        <v>294</v>
      </c>
      <c r="B175" s="267"/>
      <c r="C175" s="1"/>
      <c r="D175" s="180">
        <f t="shared" ref="D175:D183" si="8">C175/F175</f>
        <v>0</v>
      </c>
      <c r="E175" s="18" t="s">
        <v>293</v>
      </c>
      <c r="F175" s="24">
        <f t="shared" si="7"/>
        <v>5</v>
      </c>
      <c r="G175" s="26">
        <f>2/10</f>
        <v>0.2</v>
      </c>
    </row>
    <row r="176" spans="1:7" ht="61.9" customHeight="1" x14ac:dyDescent="0.25">
      <c r="A176" s="260" t="s">
        <v>295</v>
      </c>
      <c r="B176" s="261"/>
      <c r="C176" s="3"/>
      <c r="D176" s="180">
        <f t="shared" si="8"/>
        <v>0</v>
      </c>
      <c r="E176" s="18" t="s">
        <v>290</v>
      </c>
      <c r="F176" s="24">
        <f t="shared" si="7"/>
        <v>111.11111111111111</v>
      </c>
      <c r="G176" s="26">
        <f>9/1000</f>
        <v>8.9999999999999993E-3</v>
      </c>
    </row>
    <row r="177" spans="1:7" ht="43.5" customHeight="1" x14ac:dyDescent="0.25">
      <c r="A177" s="260" t="s">
        <v>296</v>
      </c>
      <c r="B177" s="261"/>
      <c r="C177" s="1"/>
      <c r="D177" s="180">
        <f t="shared" si="8"/>
        <v>0</v>
      </c>
      <c r="E177" s="18" t="s">
        <v>290</v>
      </c>
      <c r="F177" s="24">
        <f t="shared" si="7"/>
        <v>200</v>
      </c>
      <c r="G177" s="26">
        <f>5/1000</f>
        <v>5.0000000000000001E-3</v>
      </c>
    </row>
    <row r="178" spans="1:7" ht="28.9" customHeight="1" x14ac:dyDescent="0.25">
      <c r="A178" s="260" t="s">
        <v>297</v>
      </c>
      <c r="B178" s="261"/>
      <c r="C178" s="3"/>
      <c r="D178" s="180">
        <f t="shared" si="8"/>
        <v>0</v>
      </c>
      <c r="E178" s="18" t="s">
        <v>290</v>
      </c>
      <c r="F178" s="24">
        <f t="shared" si="7"/>
        <v>100</v>
      </c>
      <c r="G178" s="26">
        <f>10/1000</f>
        <v>0.01</v>
      </c>
    </row>
    <row r="179" spans="1:7" x14ac:dyDescent="0.25">
      <c r="A179" s="260" t="s">
        <v>63</v>
      </c>
      <c r="B179" s="261"/>
      <c r="C179" s="3"/>
      <c r="D179" s="180">
        <f t="shared" si="8"/>
        <v>0</v>
      </c>
      <c r="E179" s="18" t="s">
        <v>290</v>
      </c>
      <c r="F179" s="24">
        <f t="shared" si="7"/>
        <v>90.909090909090921</v>
      </c>
      <c r="G179" s="26">
        <f>11/1000</f>
        <v>1.0999999999999999E-2</v>
      </c>
    </row>
    <row r="180" spans="1:7" x14ac:dyDescent="0.25">
      <c r="A180" s="260" t="s">
        <v>298</v>
      </c>
      <c r="B180" s="261"/>
      <c r="C180" s="3"/>
      <c r="D180" s="175">
        <f t="shared" si="8"/>
        <v>0</v>
      </c>
      <c r="E180" s="18" t="s">
        <v>290</v>
      </c>
      <c r="F180" s="24">
        <f t="shared" si="7"/>
        <v>41.666666666666664</v>
      </c>
      <c r="G180" s="18">
        <f>24/1000</f>
        <v>2.4E-2</v>
      </c>
    </row>
    <row r="181" spans="1:7" x14ac:dyDescent="0.25">
      <c r="A181" s="260" t="s">
        <v>299</v>
      </c>
      <c r="B181" s="261"/>
      <c r="C181" s="3"/>
      <c r="D181" s="175">
        <f t="shared" si="8"/>
        <v>0</v>
      </c>
      <c r="E181" s="18" t="s">
        <v>290</v>
      </c>
      <c r="F181" s="24">
        <f t="shared" si="7"/>
        <v>71.428571428571431</v>
      </c>
      <c r="G181" s="18">
        <f>14/1000</f>
        <v>1.4E-2</v>
      </c>
    </row>
    <row r="182" spans="1:7" x14ac:dyDescent="0.25">
      <c r="A182" s="260" t="s">
        <v>300</v>
      </c>
      <c r="B182" s="261"/>
      <c r="C182" s="3"/>
      <c r="D182" s="175">
        <f t="shared" si="8"/>
        <v>0</v>
      </c>
      <c r="E182" s="18" t="s">
        <v>290</v>
      </c>
      <c r="F182" s="24">
        <f t="shared" si="7"/>
        <v>125</v>
      </c>
      <c r="G182" s="18">
        <f>8/1000</f>
        <v>8.0000000000000002E-3</v>
      </c>
    </row>
    <row r="183" spans="1:7" x14ac:dyDescent="0.25">
      <c r="A183" s="260" t="s">
        <v>301</v>
      </c>
      <c r="B183" s="261"/>
      <c r="C183" s="3"/>
      <c r="D183" s="175">
        <f t="shared" si="8"/>
        <v>0</v>
      </c>
      <c r="E183" s="18" t="s">
        <v>290</v>
      </c>
      <c r="F183" s="24">
        <f t="shared" si="7"/>
        <v>10</v>
      </c>
      <c r="G183" s="18">
        <f>1/10</f>
        <v>0.1</v>
      </c>
    </row>
    <row r="184" spans="1:7" ht="28.9" customHeight="1" x14ac:dyDescent="0.25">
      <c r="A184" s="260" t="s">
        <v>302</v>
      </c>
      <c r="B184" s="261"/>
      <c r="C184" s="3"/>
      <c r="D184" s="175">
        <f t="shared" ref="D184:D185" si="9">C184/F184</f>
        <v>0</v>
      </c>
      <c r="E184" s="18" t="s">
        <v>290</v>
      </c>
      <c r="F184" s="24">
        <f t="shared" si="7"/>
        <v>2</v>
      </c>
      <c r="G184" s="18">
        <f>5/10</f>
        <v>0.5</v>
      </c>
    </row>
    <row r="185" spans="1:7" ht="28.9" customHeight="1" x14ac:dyDescent="0.25">
      <c r="A185" s="260" t="s">
        <v>303</v>
      </c>
      <c r="B185" s="261"/>
      <c r="C185" s="3"/>
      <c r="D185" s="175">
        <f t="shared" si="9"/>
        <v>0</v>
      </c>
      <c r="E185" s="18" t="s">
        <v>290</v>
      </c>
      <c r="F185" s="181">
        <f t="shared" si="7"/>
        <v>0.33333333333333331</v>
      </c>
      <c r="G185" s="18">
        <f>30/10</f>
        <v>3</v>
      </c>
    </row>
    <row r="187" spans="1:7" x14ac:dyDescent="0.25">
      <c r="A187" s="54" t="s">
        <v>106</v>
      </c>
      <c r="B187" s="54"/>
      <c r="C187" s="54">
        <f>SUM(C3:C170)</f>
        <v>0</v>
      </c>
      <c r="D187" s="54">
        <f>SUM(D3:D185)</f>
        <v>0</v>
      </c>
      <c r="E187" s="30"/>
    </row>
    <row r="191" spans="1:7" x14ac:dyDescent="0.25">
      <c r="C191" s="92"/>
    </row>
    <row r="192" spans="1:7" x14ac:dyDescent="0.25">
      <c r="A192" s="269"/>
      <c r="B192" s="269"/>
      <c r="C192" s="270"/>
      <c r="D192" s="270"/>
      <c r="E192" s="7"/>
    </row>
    <row r="193" spans="1:7" x14ac:dyDescent="0.25">
      <c r="A193" s="30"/>
      <c r="B193" s="30"/>
      <c r="C193" s="31"/>
      <c r="D193" s="31"/>
      <c r="E193" s="31"/>
      <c r="F193" s="31"/>
      <c r="G193" s="31"/>
    </row>
    <row r="194" spans="1:7" x14ac:dyDescent="0.25">
      <c r="C194" s="100"/>
      <c r="D194" s="7"/>
      <c r="E194" s="7"/>
      <c r="F194" s="7"/>
      <c r="G194" s="7"/>
    </row>
    <row r="195" spans="1:7" x14ac:dyDescent="0.25">
      <c r="C195" s="7"/>
      <c r="D195" s="7"/>
      <c r="E195" s="7"/>
      <c r="F195" s="7"/>
      <c r="G195" s="7"/>
    </row>
    <row r="196" spans="1:7" x14ac:dyDescent="0.25">
      <c r="C196" s="7"/>
      <c r="D196" s="7"/>
      <c r="E196" s="7"/>
      <c r="F196" s="7"/>
      <c r="G196" s="7"/>
    </row>
    <row r="197" spans="1:7" x14ac:dyDescent="0.25">
      <c r="C197" s="7"/>
      <c r="D197" s="7"/>
      <c r="E197" s="7"/>
      <c r="F197" s="7"/>
      <c r="G197" s="7"/>
    </row>
    <row r="198" spans="1:7" x14ac:dyDescent="0.25">
      <c r="C198" s="7"/>
      <c r="D198" s="7"/>
      <c r="E198" s="7"/>
      <c r="F198" s="7"/>
      <c r="G198" s="7"/>
    </row>
    <row r="199" spans="1:7" x14ac:dyDescent="0.25">
      <c r="C199" s="7"/>
      <c r="D199" s="7"/>
      <c r="E199" s="7"/>
      <c r="F199" s="7"/>
      <c r="G199" s="7"/>
    </row>
    <row r="200" spans="1:7" x14ac:dyDescent="0.25">
      <c r="C200" s="7"/>
      <c r="D200" s="7"/>
      <c r="E200" s="7"/>
      <c r="F200" s="7"/>
      <c r="G200" s="7"/>
    </row>
    <row r="201" spans="1:7" x14ac:dyDescent="0.25">
      <c r="C201" s="7"/>
      <c r="D201" s="7"/>
      <c r="E201" s="7"/>
      <c r="F201" s="7"/>
      <c r="G201" s="7"/>
    </row>
    <row r="202" spans="1:7" x14ac:dyDescent="0.25">
      <c r="C202" s="7"/>
      <c r="D202" s="7"/>
      <c r="E202" s="7"/>
      <c r="F202" s="7"/>
      <c r="G202" s="7"/>
    </row>
    <row r="203" spans="1:7" x14ac:dyDescent="0.25">
      <c r="C203" s="7"/>
      <c r="D203" s="7"/>
      <c r="E203" s="7"/>
      <c r="F203" s="7"/>
      <c r="G203" s="7"/>
    </row>
    <row r="204" spans="1:7" x14ac:dyDescent="0.25">
      <c r="C204" s="7"/>
      <c r="D204" s="7"/>
      <c r="E204" s="7"/>
      <c r="F204" s="7"/>
      <c r="G204" s="7"/>
    </row>
    <row r="205" spans="1:7" x14ac:dyDescent="0.25">
      <c r="C205" s="7"/>
      <c r="D205" s="7"/>
      <c r="E205" s="7"/>
      <c r="F205" s="7"/>
      <c r="G205" s="7"/>
    </row>
    <row r="206" spans="1:7" x14ac:dyDescent="0.25">
      <c r="C206" s="7"/>
      <c r="D206" s="7"/>
      <c r="E206" s="7"/>
      <c r="F206" s="7"/>
      <c r="G206" s="7"/>
    </row>
    <row r="207" spans="1:7" x14ac:dyDescent="0.25">
      <c r="C207" s="7"/>
      <c r="D207" s="7"/>
      <c r="E207" s="7"/>
      <c r="F207" s="7"/>
      <c r="G207" s="7"/>
    </row>
    <row r="208" spans="1:7" x14ac:dyDescent="0.25">
      <c r="C208" s="7"/>
      <c r="D208" s="7"/>
      <c r="E208" s="7"/>
      <c r="F208" s="7"/>
      <c r="G208" s="7"/>
    </row>
    <row r="209" spans="3:7" x14ac:dyDescent="0.25">
      <c r="C209" s="7"/>
      <c r="D209" s="7"/>
      <c r="E209" s="7"/>
      <c r="F209" s="7"/>
      <c r="G209" s="7"/>
    </row>
    <row r="210" spans="3:7" x14ac:dyDescent="0.25">
      <c r="C210" s="7"/>
      <c r="D210" s="7"/>
      <c r="E210" s="7"/>
      <c r="F210" s="7"/>
      <c r="G210" s="7"/>
    </row>
    <row r="211" spans="3:7" x14ac:dyDescent="0.25">
      <c r="C211" s="7"/>
      <c r="D211" s="7"/>
      <c r="E211" s="7"/>
      <c r="F211" s="7"/>
      <c r="G211" s="7"/>
    </row>
    <row r="212" spans="3:7" x14ac:dyDescent="0.25">
      <c r="C212" s="7"/>
      <c r="D212" s="7"/>
      <c r="E212" s="7"/>
      <c r="F212" s="7"/>
      <c r="G212" s="7"/>
    </row>
    <row r="213" spans="3:7" x14ac:dyDescent="0.25">
      <c r="C213" s="7"/>
      <c r="D213" s="7"/>
      <c r="E213" s="7"/>
      <c r="F213" s="7"/>
      <c r="G213" s="7"/>
    </row>
    <row r="214" spans="3:7" x14ac:dyDescent="0.25">
      <c r="C214" s="7"/>
      <c r="D214" s="7"/>
      <c r="E214" s="7"/>
      <c r="F214" s="7"/>
      <c r="G214" s="7"/>
    </row>
    <row r="215" spans="3:7" x14ac:dyDescent="0.25">
      <c r="C215" s="7"/>
      <c r="D215" s="7"/>
      <c r="E215" s="7"/>
      <c r="F215" s="7"/>
      <c r="G215" s="7"/>
    </row>
    <row r="216" spans="3:7" x14ac:dyDescent="0.25">
      <c r="C216" s="7"/>
      <c r="D216" s="7"/>
      <c r="E216" s="7"/>
      <c r="F216" s="7"/>
      <c r="G216" s="7"/>
    </row>
    <row r="217" spans="3:7" x14ac:dyDescent="0.25">
      <c r="C217" s="7"/>
      <c r="D217" s="7"/>
      <c r="E217" s="7"/>
      <c r="F217" s="7"/>
      <c r="G217" s="7"/>
    </row>
    <row r="218" spans="3:7" x14ac:dyDescent="0.25">
      <c r="C218" s="7"/>
      <c r="D218" s="7"/>
      <c r="E218" s="7"/>
      <c r="F218" s="7"/>
      <c r="G218" s="7"/>
    </row>
    <row r="219" spans="3:7" x14ac:dyDescent="0.25">
      <c r="C219" s="7"/>
      <c r="D219" s="7"/>
      <c r="E219" s="7"/>
      <c r="F219" s="7"/>
      <c r="G219" s="7"/>
    </row>
    <row r="220" spans="3:7" x14ac:dyDescent="0.25">
      <c r="C220" s="7"/>
      <c r="D220" s="7"/>
      <c r="E220" s="7"/>
      <c r="F220" s="7"/>
      <c r="G220" s="7"/>
    </row>
    <row r="221" spans="3:7" x14ac:dyDescent="0.25">
      <c r="C221" s="7"/>
      <c r="D221" s="7"/>
      <c r="E221" s="7"/>
      <c r="F221" s="7"/>
      <c r="G221" s="7"/>
    </row>
    <row r="222" spans="3:7" x14ac:dyDescent="0.25">
      <c r="C222" s="7"/>
      <c r="D222" s="7"/>
      <c r="E222" s="7"/>
      <c r="F222" s="7"/>
      <c r="G222" s="7"/>
    </row>
    <row r="223" spans="3:7" x14ac:dyDescent="0.25">
      <c r="C223" s="7"/>
      <c r="D223" s="7"/>
      <c r="E223" s="7"/>
      <c r="F223" s="7"/>
      <c r="G223" s="7"/>
    </row>
    <row r="224" spans="3:7" x14ac:dyDescent="0.25">
      <c r="C224" s="7"/>
      <c r="D224" s="7"/>
      <c r="E224" s="7"/>
      <c r="F224" s="7"/>
      <c r="G224" s="7"/>
    </row>
    <row r="225" spans="3:7" x14ac:dyDescent="0.25">
      <c r="C225" s="7"/>
      <c r="D225" s="7"/>
      <c r="E225" s="7"/>
      <c r="F225" s="7"/>
      <c r="G225" s="7"/>
    </row>
    <row r="226" spans="3:7" x14ac:dyDescent="0.25">
      <c r="D226" s="7"/>
      <c r="E226" s="7"/>
      <c r="F226" s="7"/>
      <c r="G226" s="7"/>
    </row>
    <row r="227" spans="3:7" x14ac:dyDescent="0.25">
      <c r="D227" s="7"/>
      <c r="E227" s="7"/>
      <c r="F227" s="7"/>
      <c r="G227" s="7"/>
    </row>
    <row r="228" spans="3:7" x14ac:dyDescent="0.25">
      <c r="D228" s="7"/>
      <c r="E228" s="7"/>
      <c r="F228" s="7"/>
      <c r="G228" s="7"/>
    </row>
    <row r="229" spans="3:7" x14ac:dyDescent="0.25">
      <c r="D229" s="7"/>
      <c r="E229" s="7"/>
      <c r="F229" s="7"/>
      <c r="G229" s="7"/>
    </row>
    <row r="230" spans="3:7" x14ac:dyDescent="0.25">
      <c r="D230" s="7"/>
      <c r="E230" s="7"/>
      <c r="F230" s="7"/>
      <c r="G230" s="7"/>
    </row>
    <row r="231" spans="3:7" x14ac:dyDescent="0.25">
      <c r="D231" s="7"/>
      <c r="E231" s="7"/>
      <c r="F231" s="7"/>
      <c r="G231" s="7"/>
    </row>
    <row r="232" spans="3:7" x14ac:dyDescent="0.25">
      <c r="D232" s="7"/>
      <c r="E232" s="7"/>
      <c r="F232" s="7"/>
      <c r="G232" s="7"/>
    </row>
    <row r="233" spans="3:7" x14ac:dyDescent="0.25">
      <c r="D233" s="7"/>
      <c r="E233" s="7"/>
      <c r="F233" s="7"/>
      <c r="G233" s="7"/>
    </row>
    <row r="234" spans="3:7" x14ac:dyDescent="0.25">
      <c r="D234" s="7"/>
      <c r="E234" s="7"/>
      <c r="F234" s="7"/>
      <c r="G234" s="7"/>
    </row>
    <row r="235" spans="3:7" x14ac:dyDescent="0.25">
      <c r="D235" s="7"/>
      <c r="E235" s="7"/>
      <c r="F235" s="7"/>
      <c r="G235" s="7"/>
    </row>
    <row r="236" spans="3:7" x14ac:dyDescent="0.25">
      <c r="D236" s="7"/>
      <c r="E236" s="7"/>
      <c r="F236" s="7"/>
      <c r="G236" s="7"/>
    </row>
    <row r="237" spans="3:7" x14ac:dyDescent="0.25">
      <c r="D237" s="7"/>
      <c r="E237" s="7"/>
      <c r="F237" s="7"/>
      <c r="G237" s="7"/>
    </row>
    <row r="238" spans="3:7" x14ac:dyDescent="0.25">
      <c r="D238" s="7"/>
      <c r="E238" s="7"/>
      <c r="F238" s="7"/>
      <c r="G238" s="7"/>
    </row>
    <row r="239" spans="3:7" x14ac:dyDescent="0.25">
      <c r="D239" s="7"/>
      <c r="E239" s="7"/>
      <c r="F239" s="7"/>
      <c r="G239" s="7"/>
    </row>
    <row r="240" spans="3:7" x14ac:dyDescent="0.25">
      <c r="D240" s="7"/>
      <c r="E240" s="7"/>
      <c r="F240" s="7"/>
      <c r="G240" s="7"/>
    </row>
    <row r="241" spans="4:7" x14ac:dyDescent="0.25">
      <c r="D241" s="7"/>
      <c r="E241" s="7"/>
      <c r="F241" s="7"/>
      <c r="G241" s="7"/>
    </row>
    <row r="242" spans="4:7" x14ac:dyDescent="0.25">
      <c r="D242" s="7"/>
      <c r="E242" s="7"/>
      <c r="F242" s="7"/>
      <c r="G242" s="7"/>
    </row>
    <row r="243" spans="4:7" x14ac:dyDescent="0.25">
      <c r="D243" s="7"/>
      <c r="E243" s="7"/>
      <c r="F243" s="7"/>
      <c r="G243" s="7"/>
    </row>
    <row r="244" spans="4:7" x14ac:dyDescent="0.25">
      <c r="D244" s="7"/>
      <c r="E244" s="7"/>
      <c r="F244" s="7"/>
      <c r="G244" s="7"/>
    </row>
    <row r="245" spans="4:7" x14ac:dyDescent="0.25">
      <c r="D245" s="7"/>
      <c r="E245" s="7"/>
      <c r="F245" s="7"/>
      <c r="G245" s="7"/>
    </row>
    <row r="246" spans="4:7" x14ac:dyDescent="0.25">
      <c r="D246" s="7"/>
      <c r="E246" s="7"/>
      <c r="F246" s="7"/>
      <c r="G246" s="7"/>
    </row>
  </sheetData>
  <mergeCells count="55">
    <mergeCell ref="A166:A170"/>
    <mergeCell ref="A155:A158"/>
    <mergeCell ref="A159:A160"/>
    <mergeCell ref="A163:A164"/>
    <mergeCell ref="A129:A131"/>
    <mergeCell ref="A132:A142"/>
    <mergeCell ref="A143:A148"/>
    <mergeCell ref="A149:A153"/>
    <mergeCell ref="A81:A89"/>
    <mergeCell ref="A90:A98"/>
    <mergeCell ref="A99:A109"/>
    <mergeCell ref="A110:A127"/>
    <mergeCell ref="A59:A65"/>
    <mergeCell ref="A66:A72"/>
    <mergeCell ref="A73:A80"/>
    <mergeCell ref="A19:B19"/>
    <mergeCell ref="A20:B20"/>
    <mergeCell ref="A21:B21"/>
    <mergeCell ref="A14:B14"/>
    <mergeCell ref="A15:B15"/>
    <mergeCell ref="A16:B16"/>
    <mergeCell ref="A17:B17"/>
    <mergeCell ref="A18:B18"/>
    <mergeCell ref="A11:B11"/>
    <mergeCell ref="A12:B12"/>
    <mergeCell ref="A13:B13"/>
    <mergeCell ref="A192:D192"/>
    <mergeCell ref="A1:G1"/>
    <mergeCell ref="A6:B6"/>
    <mergeCell ref="A7:B7"/>
    <mergeCell ref="A8:B8"/>
    <mergeCell ref="A9:B9"/>
    <mergeCell ref="A10:B10"/>
    <mergeCell ref="A2:B2"/>
    <mergeCell ref="A22:B22"/>
    <mergeCell ref="A3:B3"/>
    <mergeCell ref="A4:B4"/>
    <mergeCell ref="A5:B5"/>
    <mergeCell ref="A42:A58"/>
    <mergeCell ref="A182:B182"/>
    <mergeCell ref="A183:B183"/>
    <mergeCell ref="A184:B184"/>
    <mergeCell ref="A185:B185"/>
    <mergeCell ref="A39:B39"/>
    <mergeCell ref="A40:B40"/>
    <mergeCell ref="A177:B177"/>
    <mergeCell ref="A178:B178"/>
    <mergeCell ref="A179:B179"/>
    <mergeCell ref="A180:B180"/>
    <mergeCell ref="A181:B181"/>
    <mergeCell ref="A172:B172"/>
    <mergeCell ref="A173:B173"/>
    <mergeCell ref="A174:B174"/>
    <mergeCell ref="A175:B175"/>
    <mergeCell ref="A176:B17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2447F-A6DD-448A-949F-A406C79A450B}">
  <dimension ref="A1:H19"/>
  <sheetViews>
    <sheetView zoomScale="90" zoomScaleNormal="90" workbookViewId="0">
      <selection activeCell="A21" sqref="A21"/>
    </sheetView>
  </sheetViews>
  <sheetFormatPr baseColWidth="10" defaultColWidth="8.7109375" defaultRowHeight="15" x14ac:dyDescent="0.25"/>
  <cols>
    <col min="1" max="1" width="94.42578125" customWidth="1"/>
    <col min="2" max="2" width="25.5703125" customWidth="1"/>
    <col min="3" max="3" width="22.42578125" customWidth="1"/>
    <col min="4" max="4" width="7.5703125" customWidth="1"/>
    <col min="5" max="5" width="8.7109375" customWidth="1"/>
    <col min="6" max="6" width="11.7109375" customWidth="1"/>
    <col min="7" max="7" width="4" customWidth="1"/>
    <col min="8" max="8" width="164" customWidth="1"/>
  </cols>
  <sheetData>
    <row r="1" spans="1:6" ht="28.9" customHeight="1" x14ac:dyDescent="0.25">
      <c r="A1" s="256" t="s">
        <v>347</v>
      </c>
      <c r="B1" s="256"/>
      <c r="C1" s="256"/>
      <c r="D1" s="256"/>
      <c r="E1" s="256"/>
      <c r="F1" s="256"/>
    </row>
    <row r="2" spans="1:6" ht="31.15" customHeight="1" x14ac:dyDescent="0.25">
      <c r="A2" s="11" t="s">
        <v>23</v>
      </c>
      <c r="B2" s="13" t="s">
        <v>24</v>
      </c>
      <c r="C2" s="13" t="s">
        <v>25</v>
      </c>
      <c r="D2" s="13" t="s">
        <v>27</v>
      </c>
      <c r="E2" s="13" t="s">
        <v>26</v>
      </c>
      <c r="F2" s="13" t="s">
        <v>28</v>
      </c>
    </row>
    <row r="3" spans="1:6" ht="14.65" customHeight="1" x14ac:dyDescent="0.25">
      <c r="A3" s="53" t="s">
        <v>348</v>
      </c>
      <c r="B3" s="12"/>
      <c r="C3" s="111">
        <f>B3/E3</f>
        <v>0</v>
      </c>
      <c r="D3" s="20" t="s">
        <v>29</v>
      </c>
      <c r="E3" s="19">
        <f>1/F3</f>
        <v>1</v>
      </c>
      <c r="F3" s="18">
        <v>1</v>
      </c>
    </row>
    <row r="4" spans="1:6" x14ac:dyDescent="0.25">
      <c r="A4" s="3" t="s">
        <v>349</v>
      </c>
      <c r="B4" s="12"/>
      <c r="C4" s="111">
        <f>B4/E4</f>
        <v>0</v>
      </c>
      <c r="D4" s="20" t="s">
        <v>29</v>
      </c>
      <c r="E4" s="19">
        <f>1/F4</f>
        <v>0.1111111111111111</v>
      </c>
      <c r="F4" s="18">
        <v>9</v>
      </c>
    </row>
    <row r="5" spans="1:6" x14ac:dyDescent="0.25">
      <c r="A5" s="3" t="s">
        <v>350</v>
      </c>
      <c r="B5" s="12"/>
      <c r="C5" s="111">
        <f>B5/E5</f>
        <v>0</v>
      </c>
      <c r="D5" s="20" t="s">
        <v>29</v>
      </c>
      <c r="E5" s="19">
        <f t="shared" ref="E5:E16" si="0">1/F5</f>
        <v>0.5</v>
      </c>
      <c r="F5" s="18">
        <v>2</v>
      </c>
    </row>
    <row r="6" spans="1:6" x14ac:dyDescent="0.25">
      <c r="A6" s="3" t="s">
        <v>351</v>
      </c>
      <c r="B6" s="12"/>
      <c r="C6" s="111">
        <f>B6/E6</f>
        <v>0</v>
      </c>
      <c r="D6" s="20" t="s">
        <v>29</v>
      </c>
      <c r="E6" s="19">
        <f t="shared" si="0"/>
        <v>0.5</v>
      </c>
      <c r="F6" s="18">
        <v>2</v>
      </c>
    </row>
    <row r="7" spans="1:6" x14ac:dyDescent="0.25">
      <c r="A7" s="3" t="s">
        <v>352</v>
      </c>
      <c r="B7" s="12"/>
      <c r="C7" s="111">
        <f>B7/E7</f>
        <v>0</v>
      </c>
      <c r="D7" s="20" t="s">
        <v>29</v>
      </c>
      <c r="E7" s="19">
        <f t="shared" si="0"/>
        <v>0.1</v>
      </c>
      <c r="F7" s="18">
        <v>10</v>
      </c>
    </row>
    <row r="8" spans="1:6" x14ac:dyDescent="0.25">
      <c r="A8" s="3" t="s">
        <v>353</v>
      </c>
      <c r="B8" s="12"/>
      <c r="C8" s="111">
        <f t="shared" ref="C8:C16" si="1">B8/E8</f>
        <v>0</v>
      </c>
      <c r="D8" s="20" t="s">
        <v>29</v>
      </c>
      <c r="E8" s="19">
        <f t="shared" si="0"/>
        <v>4.1666666666666664E-2</v>
      </c>
      <c r="F8" s="18">
        <v>24</v>
      </c>
    </row>
    <row r="9" spans="1:6" x14ac:dyDescent="0.25">
      <c r="A9" s="3" t="s">
        <v>354</v>
      </c>
      <c r="B9" s="12"/>
      <c r="C9" s="111">
        <f t="shared" si="1"/>
        <v>0</v>
      </c>
      <c r="D9" s="20" t="s">
        <v>29</v>
      </c>
      <c r="E9" s="19">
        <f t="shared" si="0"/>
        <v>7.7519379844961239E-3</v>
      </c>
      <c r="F9" s="18">
        <v>129</v>
      </c>
    </row>
    <row r="10" spans="1:6" x14ac:dyDescent="0.25">
      <c r="A10" s="3" t="s">
        <v>355</v>
      </c>
      <c r="B10" s="12"/>
      <c r="C10" s="111">
        <f t="shared" si="1"/>
        <v>0</v>
      </c>
      <c r="D10" s="20" t="s">
        <v>29</v>
      </c>
      <c r="E10" s="19">
        <f t="shared" si="0"/>
        <v>0.05</v>
      </c>
      <c r="F10" s="18">
        <v>20</v>
      </c>
    </row>
    <row r="11" spans="1:6" x14ac:dyDescent="0.25">
      <c r="A11" s="3" t="s">
        <v>356</v>
      </c>
      <c r="B11" s="12"/>
      <c r="C11" s="111">
        <f t="shared" si="1"/>
        <v>0</v>
      </c>
      <c r="D11" s="20" t="s">
        <v>29</v>
      </c>
      <c r="E11" s="19">
        <f t="shared" si="0"/>
        <v>1.1235955056179775E-2</v>
      </c>
      <c r="F11" s="18">
        <v>89</v>
      </c>
    </row>
    <row r="12" spans="1:6" x14ac:dyDescent="0.25">
      <c r="A12" s="3" t="s">
        <v>357</v>
      </c>
      <c r="B12" s="12"/>
      <c r="C12" s="111">
        <f t="shared" si="1"/>
        <v>0</v>
      </c>
      <c r="D12" s="20" t="s">
        <v>29</v>
      </c>
      <c r="E12" s="19">
        <f t="shared" si="0"/>
        <v>4.0983606557377051E-3</v>
      </c>
      <c r="F12" s="18">
        <v>244</v>
      </c>
    </row>
    <row r="13" spans="1:6" x14ac:dyDescent="0.25">
      <c r="A13" s="3" t="s">
        <v>358</v>
      </c>
      <c r="C13" s="111">
        <f t="shared" si="1"/>
        <v>0</v>
      </c>
      <c r="D13" s="20" t="s">
        <v>29</v>
      </c>
      <c r="E13" s="19">
        <f t="shared" si="0"/>
        <v>3.7037037037037035E-2</v>
      </c>
      <c r="F13" s="18">
        <v>27</v>
      </c>
    </row>
    <row r="14" spans="1:6" x14ac:dyDescent="0.25">
      <c r="A14" s="3" t="s">
        <v>359</v>
      </c>
      <c r="B14" s="12"/>
      <c r="C14" s="111">
        <f t="shared" si="1"/>
        <v>0</v>
      </c>
      <c r="D14" s="20" t="s">
        <v>29</v>
      </c>
      <c r="E14" s="19">
        <f t="shared" si="0"/>
        <v>5.5555555555555552E-2</v>
      </c>
      <c r="F14" s="18">
        <v>18</v>
      </c>
    </row>
    <row r="15" spans="1:6" x14ac:dyDescent="0.25">
      <c r="A15" s="3" t="s">
        <v>360</v>
      </c>
      <c r="B15" s="12"/>
      <c r="C15" s="111">
        <f t="shared" si="1"/>
        <v>0</v>
      </c>
      <c r="D15" s="20" t="s">
        <v>29</v>
      </c>
      <c r="E15" s="19">
        <f t="shared" si="0"/>
        <v>0.16666666666666666</v>
      </c>
      <c r="F15" s="18">
        <v>6</v>
      </c>
    </row>
    <row r="16" spans="1:6" x14ac:dyDescent="0.25">
      <c r="A16" s="3" t="s">
        <v>361</v>
      </c>
      <c r="B16" s="12"/>
      <c r="C16" s="111">
        <f t="shared" si="1"/>
        <v>0</v>
      </c>
      <c r="D16" s="20" t="s">
        <v>29</v>
      </c>
      <c r="E16" s="19">
        <f t="shared" si="0"/>
        <v>0.25</v>
      </c>
      <c r="F16" s="18">
        <v>4</v>
      </c>
    </row>
    <row r="17" spans="1:8" ht="45" x14ac:dyDescent="0.25">
      <c r="A17" s="163" t="s">
        <v>617</v>
      </c>
      <c r="B17" s="12"/>
      <c r="C17" s="110">
        <f>B17*F17</f>
        <v>0</v>
      </c>
      <c r="D17" s="93" t="s">
        <v>29</v>
      </c>
      <c r="E17" s="93"/>
      <c r="F17" s="93">
        <v>0</v>
      </c>
      <c r="H17" s="102" t="s">
        <v>30</v>
      </c>
    </row>
    <row r="19" spans="1:8" x14ac:dyDescent="0.25">
      <c r="A19" s="54" t="s">
        <v>106</v>
      </c>
      <c r="B19" s="54">
        <f>SUM(B3:B17)</f>
        <v>0</v>
      </c>
      <c r="C19" s="54">
        <f>SUM(C3:C16)</f>
        <v>0</v>
      </c>
      <c r="D19" s="30"/>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9B81-A567-476B-99DE-7DF42BA6D328}">
  <dimension ref="A1:I53"/>
  <sheetViews>
    <sheetView topLeftCell="A18" zoomScale="77" zoomScaleNormal="77" workbookViewId="0">
      <selection activeCell="I23" sqref="I23"/>
    </sheetView>
  </sheetViews>
  <sheetFormatPr baseColWidth="10" defaultColWidth="11.42578125" defaultRowHeight="15" x14ac:dyDescent="0.25"/>
  <cols>
    <col min="1" max="1" width="99.7109375" customWidth="1"/>
    <col min="2" max="2" width="20.28515625" customWidth="1"/>
    <col min="3" max="4" width="22" customWidth="1"/>
    <col min="5" max="5" width="21.5703125" customWidth="1"/>
    <col min="6" max="6" width="22.28515625" customWidth="1"/>
    <col min="7" max="7" width="4.5703125" customWidth="1"/>
    <col min="8" max="8" width="11.42578125" hidden="1" customWidth="1"/>
    <col min="9" max="9" width="122.5703125" customWidth="1"/>
  </cols>
  <sheetData>
    <row r="1" spans="1:8" ht="30.6" customHeight="1" x14ac:dyDescent="0.25">
      <c r="A1" s="256" t="s">
        <v>304</v>
      </c>
      <c r="B1" s="256"/>
      <c r="C1" s="256"/>
      <c r="D1" s="256"/>
      <c r="E1" s="256"/>
      <c r="F1" s="256"/>
    </row>
    <row r="2" spans="1:8" ht="45" x14ac:dyDescent="0.25">
      <c r="A2" s="11" t="s">
        <v>23</v>
      </c>
      <c r="B2" s="13" t="s">
        <v>24</v>
      </c>
      <c r="C2" s="13" t="s">
        <v>25</v>
      </c>
      <c r="D2" s="13" t="s">
        <v>27</v>
      </c>
      <c r="E2" s="13" t="s">
        <v>305</v>
      </c>
      <c r="F2" s="13" t="s">
        <v>28</v>
      </c>
      <c r="H2">
        <v>35</v>
      </c>
    </row>
    <row r="3" spans="1:8" x14ac:dyDescent="0.25">
      <c r="A3" s="53" t="s">
        <v>108</v>
      </c>
      <c r="B3" s="15"/>
      <c r="C3" s="112">
        <f>B3</f>
        <v>0</v>
      </c>
      <c r="D3" s="120" t="s">
        <v>29</v>
      </c>
      <c r="E3" s="129">
        <v>1</v>
      </c>
      <c r="F3" s="70">
        <v>1</v>
      </c>
    </row>
    <row r="4" spans="1:8" ht="30" x14ac:dyDescent="0.25">
      <c r="A4" s="39" t="s">
        <v>306</v>
      </c>
      <c r="B4" s="12"/>
      <c r="C4" s="116">
        <f>B4/E4</f>
        <v>0</v>
      </c>
      <c r="D4" s="20" t="s">
        <v>29</v>
      </c>
      <c r="E4" s="18">
        <f>H4/$H$2</f>
        <v>0.318</v>
      </c>
      <c r="F4" s="18">
        <f t="shared" ref="F4:F16" si="0">1/E4</f>
        <v>3.1446540880503142</v>
      </c>
      <c r="H4">
        <v>11.13</v>
      </c>
    </row>
    <row r="5" spans="1:8" x14ac:dyDescent="0.25">
      <c r="A5" s="3" t="s">
        <v>307</v>
      </c>
      <c r="B5" s="12"/>
      <c r="C5" s="111">
        <f>B5/E5</f>
        <v>0</v>
      </c>
      <c r="D5" s="20" t="s">
        <v>29</v>
      </c>
      <c r="E5" s="18">
        <f>H5/$H$2</f>
        <v>7.0571428571428577E-2</v>
      </c>
      <c r="F5" s="18">
        <f t="shared" si="0"/>
        <v>14.170040485829958</v>
      </c>
      <c r="H5">
        <v>2.4700000000000002</v>
      </c>
    </row>
    <row r="6" spans="1:8" x14ac:dyDescent="0.25">
      <c r="A6" s="3" t="s">
        <v>308</v>
      </c>
      <c r="B6" s="12"/>
      <c r="C6" s="111">
        <f>B6/E6</f>
        <v>0</v>
      </c>
      <c r="D6" s="20" t="s">
        <v>29</v>
      </c>
      <c r="E6" s="18">
        <f>H6/$H$2</f>
        <v>5.1428571428571426E-3</v>
      </c>
      <c r="F6" s="18">
        <f t="shared" si="0"/>
        <v>194.44444444444446</v>
      </c>
      <c r="H6">
        <v>0.18</v>
      </c>
    </row>
    <row r="7" spans="1:8" x14ac:dyDescent="0.25">
      <c r="A7" s="3" t="s">
        <v>309</v>
      </c>
      <c r="B7" s="12"/>
      <c r="C7" s="111">
        <f>B7/E7</f>
        <v>0</v>
      </c>
      <c r="D7" s="21" t="s">
        <v>29</v>
      </c>
      <c r="E7" s="18">
        <f t="shared" ref="E7:E16" si="1">H7/$H$2</f>
        <v>2.057142857142857E-2</v>
      </c>
      <c r="F7" s="18">
        <f t="shared" si="0"/>
        <v>48.611111111111114</v>
      </c>
      <c r="H7">
        <v>0.72</v>
      </c>
    </row>
    <row r="8" spans="1:8" x14ac:dyDescent="0.25">
      <c r="A8" s="3" t="s">
        <v>310</v>
      </c>
      <c r="B8" s="12"/>
      <c r="C8" s="111">
        <f t="shared" ref="C8:C51" si="2">B8/E8</f>
        <v>0</v>
      </c>
      <c r="D8" s="20" t="s">
        <v>29</v>
      </c>
      <c r="E8" s="18">
        <f>H8/$H$2</f>
        <v>7.4285714285714285E-3</v>
      </c>
      <c r="F8" s="18">
        <f t="shared" si="0"/>
        <v>134.61538461538461</v>
      </c>
      <c r="H8">
        <v>0.26</v>
      </c>
    </row>
    <row r="9" spans="1:8" x14ac:dyDescent="0.25">
      <c r="A9" s="3" t="s">
        <v>311</v>
      </c>
      <c r="B9" s="12"/>
      <c r="C9" s="111">
        <f t="shared" si="2"/>
        <v>0</v>
      </c>
      <c r="D9" s="20" t="s">
        <v>29</v>
      </c>
      <c r="E9" s="18">
        <f t="shared" si="1"/>
        <v>6.6857142857142851E-2</v>
      </c>
      <c r="F9" s="18">
        <f t="shared" si="0"/>
        <v>14.957264957264959</v>
      </c>
      <c r="H9">
        <v>2.34</v>
      </c>
    </row>
    <row r="10" spans="1:8" x14ac:dyDescent="0.25">
      <c r="A10" s="3" t="s">
        <v>312</v>
      </c>
      <c r="B10" s="12"/>
      <c r="C10" s="111">
        <f t="shared" si="2"/>
        <v>0</v>
      </c>
      <c r="D10" s="20" t="s">
        <v>29</v>
      </c>
      <c r="E10" s="18">
        <f t="shared" si="1"/>
        <v>0.17171428571428571</v>
      </c>
      <c r="F10" s="18">
        <f t="shared" si="0"/>
        <v>5.8236272878535775</v>
      </c>
      <c r="H10">
        <v>6.01</v>
      </c>
    </row>
    <row r="11" spans="1:8" x14ac:dyDescent="0.25">
      <c r="A11" s="3" t="s">
        <v>313</v>
      </c>
      <c r="B11" s="12"/>
      <c r="C11" s="111">
        <f>B11/E11</f>
        <v>0</v>
      </c>
      <c r="D11" s="20" t="s">
        <v>29</v>
      </c>
      <c r="E11" s="18">
        <f>H11/$H$2</f>
        <v>0.42114285714285715</v>
      </c>
      <c r="F11" s="18">
        <f t="shared" si="0"/>
        <v>2.3744911804613298</v>
      </c>
      <c r="H11">
        <v>14.74</v>
      </c>
    </row>
    <row r="12" spans="1:8" x14ac:dyDescent="0.25">
      <c r="A12" s="3" t="s">
        <v>314</v>
      </c>
      <c r="B12" s="12"/>
      <c r="C12" s="111">
        <f t="shared" si="2"/>
        <v>0</v>
      </c>
      <c r="D12" s="20" t="s">
        <v>29</v>
      </c>
      <c r="E12" s="18">
        <f t="shared" si="1"/>
        <v>7.8857142857142848E-2</v>
      </c>
      <c r="F12" s="18">
        <f t="shared" si="0"/>
        <v>12.681159420289857</v>
      </c>
      <c r="H12">
        <v>2.76</v>
      </c>
    </row>
    <row r="13" spans="1:8" x14ac:dyDescent="0.25">
      <c r="A13" s="3" t="s">
        <v>113</v>
      </c>
      <c r="B13" s="12"/>
      <c r="C13" s="111">
        <f t="shared" si="2"/>
        <v>0</v>
      </c>
      <c r="D13" s="20" t="s">
        <v>29</v>
      </c>
      <c r="E13" s="18">
        <f t="shared" si="1"/>
        <v>0.98799999999999999</v>
      </c>
      <c r="F13" s="18">
        <f t="shared" si="0"/>
        <v>1.0121457489878543</v>
      </c>
      <c r="H13">
        <v>34.58</v>
      </c>
    </row>
    <row r="14" spans="1:8" x14ac:dyDescent="0.25">
      <c r="A14" s="3" t="s">
        <v>315</v>
      </c>
      <c r="B14" s="12"/>
      <c r="C14" s="111">
        <f t="shared" si="2"/>
        <v>0</v>
      </c>
      <c r="D14" s="20" t="s">
        <v>29</v>
      </c>
      <c r="E14" s="18">
        <f t="shared" si="1"/>
        <v>0.21142857142857144</v>
      </c>
      <c r="F14" s="18">
        <f t="shared" si="0"/>
        <v>4.7297297297297298</v>
      </c>
      <c r="H14">
        <v>7.4</v>
      </c>
    </row>
    <row r="15" spans="1:8" x14ac:dyDescent="0.25">
      <c r="A15" s="3" t="s">
        <v>111</v>
      </c>
      <c r="B15" s="12"/>
      <c r="C15" s="111">
        <f t="shared" si="2"/>
        <v>0</v>
      </c>
      <c r="D15" s="20" t="s">
        <v>29</v>
      </c>
      <c r="E15" s="18">
        <f t="shared" si="1"/>
        <v>0.21314285714285713</v>
      </c>
      <c r="F15" s="18">
        <f t="shared" si="0"/>
        <v>4.6916890080428955</v>
      </c>
      <c r="H15">
        <v>7.46</v>
      </c>
    </row>
    <row r="16" spans="1:8" ht="17.45" customHeight="1" x14ac:dyDescent="0.25">
      <c r="A16" s="3" t="s">
        <v>316</v>
      </c>
      <c r="B16" s="12"/>
      <c r="C16" s="111">
        <f t="shared" si="2"/>
        <v>0</v>
      </c>
      <c r="D16" s="20" t="s">
        <v>29</v>
      </c>
      <c r="E16" s="18">
        <f t="shared" si="1"/>
        <v>0.47057142857142853</v>
      </c>
      <c r="F16" s="18">
        <f t="shared" si="0"/>
        <v>2.1250758955676989</v>
      </c>
      <c r="H16">
        <v>16.47</v>
      </c>
    </row>
    <row r="17" spans="1:9" ht="44.25" customHeight="1" x14ac:dyDescent="0.25">
      <c r="A17" s="163" t="s">
        <v>617</v>
      </c>
      <c r="B17" s="12"/>
      <c r="C17" s="110">
        <f>B17*F17</f>
        <v>0</v>
      </c>
      <c r="D17" s="93" t="s">
        <v>29</v>
      </c>
      <c r="E17" s="93"/>
      <c r="F17" s="93">
        <v>0</v>
      </c>
      <c r="I17" s="102" t="s">
        <v>30</v>
      </c>
    </row>
    <row r="18" spans="1:9" x14ac:dyDescent="0.25">
      <c r="A18" s="57"/>
      <c r="B18" s="73"/>
      <c r="C18" s="73"/>
      <c r="D18" s="74"/>
      <c r="E18" s="73"/>
      <c r="F18" s="62"/>
    </row>
    <row r="19" spans="1:9" x14ac:dyDescent="0.25">
      <c r="A19" s="3" t="s">
        <v>317</v>
      </c>
      <c r="B19" s="81"/>
      <c r="C19" s="111">
        <f>B19/E19</f>
        <v>0</v>
      </c>
      <c r="D19" s="20" t="s">
        <v>318</v>
      </c>
      <c r="E19" s="19">
        <f>H19/$H$2</f>
        <v>3.3714285714285714</v>
      </c>
      <c r="F19" s="18">
        <f>1/E19</f>
        <v>0.29661016949152541</v>
      </c>
      <c r="H19">
        <v>118</v>
      </c>
    </row>
    <row r="20" spans="1:9" x14ac:dyDescent="0.25">
      <c r="A20" s="3" t="s">
        <v>319</v>
      </c>
      <c r="B20" s="81"/>
      <c r="C20" s="111">
        <f>B20/E20</f>
        <v>0</v>
      </c>
      <c r="D20" s="20" t="s">
        <v>318</v>
      </c>
      <c r="E20" s="19">
        <f t="shared" ref="E20:E51" si="3">H20/$H$2</f>
        <v>1.6857142857142857</v>
      </c>
      <c r="F20" s="18">
        <f t="shared" ref="F20:F51" si="4">1/E20</f>
        <v>0.59322033898305082</v>
      </c>
      <c r="H20">
        <v>59</v>
      </c>
    </row>
    <row r="21" spans="1:9" x14ac:dyDescent="0.25">
      <c r="A21" s="3" t="s">
        <v>320</v>
      </c>
      <c r="B21" s="81"/>
      <c r="C21" s="111">
        <f>B21/E21</f>
        <v>0</v>
      </c>
      <c r="D21" s="20" t="s">
        <v>318</v>
      </c>
      <c r="E21" s="19">
        <f>H21/$H$2</f>
        <v>24</v>
      </c>
      <c r="F21" s="18">
        <f t="shared" si="4"/>
        <v>4.1666666666666664E-2</v>
      </c>
      <c r="H21">
        <v>840</v>
      </c>
    </row>
    <row r="22" spans="1:9" x14ac:dyDescent="0.25">
      <c r="A22" s="3" t="s">
        <v>321</v>
      </c>
      <c r="B22" s="12"/>
      <c r="C22" s="111">
        <f t="shared" si="2"/>
        <v>0</v>
      </c>
      <c r="D22" s="20" t="s">
        <v>322</v>
      </c>
      <c r="E22" s="19">
        <f t="shared" si="3"/>
        <v>8</v>
      </c>
      <c r="F22" s="18">
        <f t="shared" si="4"/>
        <v>0.125</v>
      </c>
      <c r="H22">
        <v>280</v>
      </c>
    </row>
    <row r="23" spans="1:9" ht="30" x14ac:dyDescent="0.25">
      <c r="A23" s="39" t="s">
        <v>323</v>
      </c>
      <c r="B23" s="91"/>
      <c r="C23" s="111">
        <f t="shared" si="2"/>
        <v>0</v>
      </c>
      <c r="D23" s="19" t="s">
        <v>324</v>
      </c>
      <c r="E23" s="19">
        <f t="shared" si="3"/>
        <v>60</v>
      </c>
      <c r="F23" s="18">
        <f t="shared" si="4"/>
        <v>1.6666666666666666E-2</v>
      </c>
      <c r="H23">
        <v>2100</v>
      </c>
    </row>
    <row r="24" spans="1:9" x14ac:dyDescent="0.25">
      <c r="A24" s="3" t="s">
        <v>325</v>
      </c>
      <c r="B24" s="91"/>
      <c r="C24" s="111">
        <f>B24/E24</f>
        <v>0</v>
      </c>
      <c r="D24" s="19" t="s">
        <v>324</v>
      </c>
      <c r="E24" s="19">
        <f>H24/$H$2</f>
        <v>120</v>
      </c>
      <c r="F24" s="18">
        <f>1/E24</f>
        <v>8.3333333333333332E-3</v>
      </c>
      <c r="H24">
        <v>4200</v>
      </c>
    </row>
    <row r="25" spans="1:9" x14ac:dyDescent="0.25">
      <c r="A25" s="10" t="s">
        <v>326</v>
      </c>
      <c r="B25" s="91"/>
      <c r="C25" s="111">
        <f>B25/E25</f>
        <v>0</v>
      </c>
      <c r="D25" s="19" t="s">
        <v>324</v>
      </c>
      <c r="E25" s="19">
        <f t="shared" si="3"/>
        <v>56</v>
      </c>
      <c r="F25" s="18">
        <f t="shared" si="4"/>
        <v>1.7857142857142856E-2</v>
      </c>
      <c r="H25">
        <v>1960</v>
      </c>
    </row>
    <row r="26" spans="1:9" x14ac:dyDescent="0.25">
      <c r="A26" s="10" t="s">
        <v>61</v>
      </c>
      <c r="B26" s="12"/>
      <c r="C26" s="111">
        <f t="shared" si="2"/>
        <v>0</v>
      </c>
      <c r="D26" s="19" t="s">
        <v>324</v>
      </c>
      <c r="E26" s="19">
        <f t="shared" si="3"/>
        <v>120</v>
      </c>
      <c r="F26" s="18">
        <f t="shared" si="4"/>
        <v>8.3333333333333332E-3</v>
      </c>
      <c r="H26">
        <v>4200</v>
      </c>
    </row>
    <row r="27" spans="1:9" x14ac:dyDescent="0.25">
      <c r="A27" s="10" t="s">
        <v>327</v>
      </c>
      <c r="B27" s="12"/>
      <c r="C27" s="111">
        <f t="shared" si="2"/>
        <v>0</v>
      </c>
      <c r="D27" s="19" t="s">
        <v>324</v>
      </c>
      <c r="E27" s="19">
        <f t="shared" si="3"/>
        <v>56</v>
      </c>
      <c r="F27" s="18">
        <f t="shared" si="4"/>
        <v>1.7857142857142856E-2</v>
      </c>
      <c r="H27">
        <v>1960</v>
      </c>
    </row>
    <row r="28" spans="1:9" x14ac:dyDescent="0.25">
      <c r="A28" s="10" t="s">
        <v>63</v>
      </c>
      <c r="B28" s="12"/>
      <c r="C28" s="111">
        <f t="shared" si="2"/>
        <v>0</v>
      </c>
      <c r="D28" s="19" t="s">
        <v>324</v>
      </c>
      <c r="E28" s="19">
        <f t="shared" si="3"/>
        <v>120</v>
      </c>
      <c r="F28" s="18">
        <f t="shared" si="4"/>
        <v>8.3333333333333332E-3</v>
      </c>
      <c r="H28">
        <v>4200</v>
      </c>
    </row>
    <row r="29" spans="1:9" x14ac:dyDescent="0.25">
      <c r="A29" s="3" t="s">
        <v>298</v>
      </c>
      <c r="B29" s="3"/>
      <c r="C29" s="111">
        <f t="shared" si="2"/>
        <v>0</v>
      </c>
      <c r="D29" s="19" t="s">
        <v>324</v>
      </c>
      <c r="E29" s="19">
        <f t="shared" si="3"/>
        <v>56</v>
      </c>
      <c r="F29" s="18">
        <f t="shared" si="4"/>
        <v>1.7857142857142856E-2</v>
      </c>
      <c r="H29">
        <v>1960</v>
      </c>
    </row>
    <row r="30" spans="1:9" x14ac:dyDescent="0.25">
      <c r="A30" s="3" t="s">
        <v>65</v>
      </c>
      <c r="B30" s="3"/>
      <c r="C30" s="111">
        <f t="shared" si="2"/>
        <v>0</v>
      </c>
      <c r="D30" s="19" t="s">
        <v>328</v>
      </c>
      <c r="E30" s="19">
        <f t="shared" si="3"/>
        <v>120</v>
      </c>
      <c r="F30" s="18">
        <f t="shared" si="4"/>
        <v>8.3333333333333332E-3</v>
      </c>
      <c r="H30">
        <v>4200</v>
      </c>
    </row>
    <row r="31" spans="1:9" x14ac:dyDescent="0.25">
      <c r="A31" s="3" t="s">
        <v>67</v>
      </c>
      <c r="B31" s="3"/>
      <c r="C31" s="111">
        <f t="shared" si="2"/>
        <v>0</v>
      </c>
      <c r="D31" s="19" t="s">
        <v>324</v>
      </c>
      <c r="E31" s="19">
        <f>H31/$H$2</f>
        <v>60</v>
      </c>
      <c r="F31" s="18">
        <f t="shared" si="4"/>
        <v>1.6666666666666666E-2</v>
      </c>
      <c r="H31">
        <v>2100</v>
      </c>
    </row>
    <row r="32" spans="1:9" x14ac:dyDescent="0.25">
      <c r="A32" s="3" t="s">
        <v>68</v>
      </c>
      <c r="B32" s="3"/>
      <c r="C32" s="111">
        <f t="shared" si="2"/>
        <v>0</v>
      </c>
      <c r="D32" s="19" t="s">
        <v>324</v>
      </c>
      <c r="E32" s="19">
        <f t="shared" si="3"/>
        <v>120</v>
      </c>
      <c r="F32" s="18">
        <f t="shared" si="4"/>
        <v>8.3333333333333332E-3</v>
      </c>
      <c r="H32">
        <v>4200</v>
      </c>
    </row>
    <row r="33" spans="1:8" x14ac:dyDescent="0.25">
      <c r="A33" s="3" t="s">
        <v>69</v>
      </c>
      <c r="B33" s="3"/>
      <c r="C33" s="111">
        <f t="shared" si="2"/>
        <v>0</v>
      </c>
      <c r="D33" s="19" t="s">
        <v>324</v>
      </c>
      <c r="E33" s="19">
        <f t="shared" si="3"/>
        <v>56</v>
      </c>
      <c r="F33" s="18">
        <f t="shared" si="4"/>
        <v>1.7857142857142856E-2</v>
      </c>
      <c r="H33">
        <v>1960</v>
      </c>
    </row>
    <row r="34" spans="1:8" x14ac:dyDescent="0.25">
      <c r="A34" s="3" t="s">
        <v>70</v>
      </c>
      <c r="B34" s="3"/>
      <c r="C34" s="111">
        <f t="shared" si="2"/>
        <v>0</v>
      </c>
      <c r="D34" s="19" t="s">
        <v>328</v>
      </c>
      <c r="E34" s="19">
        <f t="shared" si="3"/>
        <v>8000</v>
      </c>
      <c r="F34" s="18">
        <f t="shared" si="4"/>
        <v>1.25E-4</v>
      </c>
      <c r="H34">
        <v>280000</v>
      </c>
    </row>
    <row r="35" spans="1:8" x14ac:dyDescent="0.25">
      <c r="A35" s="3" t="s">
        <v>72</v>
      </c>
      <c r="B35" s="3"/>
      <c r="C35" s="111">
        <f t="shared" si="2"/>
        <v>0</v>
      </c>
      <c r="D35" s="19" t="s">
        <v>328</v>
      </c>
      <c r="E35" s="19">
        <f t="shared" si="3"/>
        <v>4800</v>
      </c>
      <c r="F35" s="18">
        <f t="shared" si="4"/>
        <v>2.0833333333333335E-4</v>
      </c>
      <c r="H35">
        <v>168000</v>
      </c>
    </row>
    <row r="36" spans="1:8" x14ac:dyDescent="0.25">
      <c r="A36" s="3" t="s">
        <v>73</v>
      </c>
      <c r="B36" s="3"/>
      <c r="C36" s="111">
        <f t="shared" si="2"/>
        <v>0</v>
      </c>
      <c r="D36" s="19" t="s">
        <v>329</v>
      </c>
      <c r="E36" s="19">
        <f t="shared" si="3"/>
        <v>60</v>
      </c>
      <c r="F36" s="18">
        <f t="shared" si="4"/>
        <v>1.6666666666666666E-2</v>
      </c>
      <c r="H36">
        <v>2100</v>
      </c>
    </row>
    <row r="37" spans="1:8" x14ac:dyDescent="0.25">
      <c r="A37" s="3" t="s">
        <v>330</v>
      </c>
      <c r="B37" s="3"/>
      <c r="C37" s="111">
        <f t="shared" si="2"/>
        <v>0</v>
      </c>
      <c r="D37" s="19" t="s">
        <v>329</v>
      </c>
      <c r="E37" s="19">
        <f t="shared" si="3"/>
        <v>48</v>
      </c>
      <c r="F37" s="18">
        <f t="shared" si="4"/>
        <v>2.0833333333333332E-2</v>
      </c>
      <c r="H37">
        <v>1680</v>
      </c>
    </row>
    <row r="38" spans="1:8" x14ac:dyDescent="0.25">
      <c r="A38" s="3" t="s">
        <v>331</v>
      </c>
      <c r="B38" s="3"/>
      <c r="C38" s="111">
        <f t="shared" si="2"/>
        <v>0</v>
      </c>
      <c r="D38" s="19" t="s">
        <v>328</v>
      </c>
      <c r="E38" s="19">
        <f t="shared" si="3"/>
        <v>40</v>
      </c>
      <c r="F38" s="18">
        <f t="shared" si="4"/>
        <v>2.5000000000000001E-2</v>
      </c>
      <c r="H38">
        <v>1400</v>
      </c>
    </row>
    <row r="39" spans="1:8" x14ac:dyDescent="0.25">
      <c r="A39" s="3" t="s">
        <v>332</v>
      </c>
      <c r="B39" s="3"/>
      <c r="C39" s="111">
        <f t="shared" si="2"/>
        <v>0</v>
      </c>
      <c r="D39" s="19" t="s">
        <v>328</v>
      </c>
      <c r="E39" s="19">
        <f t="shared" si="3"/>
        <v>96</v>
      </c>
      <c r="F39" s="18">
        <f t="shared" si="4"/>
        <v>1.0416666666666666E-2</v>
      </c>
      <c r="H39">
        <v>3360</v>
      </c>
    </row>
    <row r="40" spans="1:8" x14ac:dyDescent="0.25">
      <c r="A40" s="3" t="s">
        <v>80</v>
      </c>
      <c r="B40" s="3"/>
      <c r="C40" s="111">
        <f t="shared" si="2"/>
        <v>0</v>
      </c>
      <c r="D40" s="19" t="s">
        <v>333</v>
      </c>
      <c r="E40" s="19">
        <f t="shared" si="3"/>
        <v>10</v>
      </c>
      <c r="F40" s="18">
        <f t="shared" si="4"/>
        <v>0.1</v>
      </c>
      <c r="H40">
        <v>350</v>
      </c>
    </row>
    <row r="41" spans="1:8" x14ac:dyDescent="0.25">
      <c r="A41" s="3" t="s">
        <v>83</v>
      </c>
      <c r="B41" s="3"/>
      <c r="C41" s="111">
        <f t="shared" si="2"/>
        <v>0</v>
      </c>
      <c r="D41" s="19" t="s">
        <v>334</v>
      </c>
      <c r="E41" s="19">
        <f t="shared" si="3"/>
        <v>16</v>
      </c>
      <c r="F41" s="18">
        <f t="shared" si="4"/>
        <v>6.25E-2</v>
      </c>
      <c r="H41">
        <v>560</v>
      </c>
    </row>
    <row r="42" spans="1:8" x14ac:dyDescent="0.25">
      <c r="A42" s="3" t="s">
        <v>335</v>
      </c>
      <c r="B42" s="3"/>
      <c r="C42" s="111">
        <f t="shared" si="2"/>
        <v>0</v>
      </c>
      <c r="D42" s="19" t="s">
        <v>336</v>
      </c>
      <c r="E42" s="19">
        <f t="shared" si="3"/>
        <v>14</v>
      </c>
      <c r="F42" s="18">
        <f t="shared" si="4"/>
        <v>7.1428571428571425E-2</v>
      </c>
      <c r="H42">
        <v>490</v>
      </c>
    </row>
    <row r="43" spans="1:8" x14ac:dyDescent="0.25">
      <c r="A43" s="3" t="s">
        <v>337</v>
      </c>
      <c r="B43" s="3"/>
      <c r="C43" s="111">
        <f t="shared" si="2"/>
        <v>0</v>
      </c>
      <c r="D43" s="19" t="s">
        <v>329</v>
      </c>
      <c r="E43" s="19">
        <f t="shared" si="3"/>
        <v>18</v>
      </c>
      <c r="F43" s="18">
        <f t="shared" si="4"/>
        <v>5.5555555555555552E-2</v>
      </c>
      <c r="H43">
        <v>630</v>
      </c>
    </row>
    <row r="44" spans="1:8" x14ac:dyDescent="0.25">
      <c r="A44" s="3" t="s">
        <v>90</v>
      </c>
      <c r="B44" s="3"/>
      <c r="C44" s="111">
        <f t="shared" si="2"/>
        <v>0</v>
      </c>
      <c r="D44" s="19" t="s">
        <v>329</v>
      </c>
      <c r="E44" s="19">
        <f t="shared" si="3"/>
        <v>4</v>
      </c>
      <c r="F44" s="18">
        <f t="shared" si="4"/>
        <v>0.25</v>
      </c>
      <c r="H44">
        <v>140</v>
      </c>
    </row>
    <row r="45" spans="1:8" x14ac:dyDescent="0.25">
      <c r="A45" s="3" t="s">
        <v>91</v>
      </c>
      <c r="B45" s="3"/>
      <c r="C45" s="111">
        <f t="shared" si="2"/>
        <v>0</v>
      </c>
      <c r="D45" s="19" t="s">
        <v>338</v>
      </c>
      <c r="E45" s="19">
        <f t="shared" si="3"/>
        <v>18</v>
      </c>
      <c r="F45" s="18">
        <f t="shared" si="4"/>
        <v>5.5555555555555552E-2</v>
      </c>
      <c r="H45">
        <v>630</v>
      </c>
    </row>
    <row r="46" spans="1:8" x14ac:dyDescent="0.25">
      <c r="A46" s="3" t="s">
        <v>339</v>
      </c>
      <c r="B46" s="3"/>
      <c r="C46" s="111">
        <f t="shared" si="2"/>
        <v>0</v>
      </c>
      <c r="D46" s="19" t="s">
        <v>340</v>
      </c>
      <c r="E46" s="19">
        <f t="shared" si="3"/>
        <v>2</v>
      </c>
      <c r="F46" s="18">
        <f t="shared" si="4"/>
        <v>0.5</v>
      </c>
      <c r="H46">
        <v>70</v>
      </c>
    </row>
    <row r="47" spans="1:8" x14ac:dyDescent="0.25">
      <c r="A47" s="3" t="s">
        <v>96</v>
      </c>
      <c r="B47" s="3"/>
      <c r="C47" s="111">
        <f t="shared" si="2"/>
        <v>0</v>
      </c>
      <c r="D47" s="19" t="s">
        <v>341</v>
      </c>
      <c r="E47" s="19">
        <f t="shared" si="3"/>
        <v>24</v>
      </c>
      <c r="F47" s="18">
        <f t="shared" si="4"/>
        <v>4.1666666666666664E-2</v>
      </c>
      <c r="H47">
        <v>840</v>
      </c>
    </row>
    <row r="48" spans="1:8" x14ac:dyDescent="0.25">
      <c r="A48" s="3" t="s">
        <v>97</v>
      </c>
      <c r="B48" s="3"/>
      <c r="C48" s="111">
        <f t="shared" si="2"/>
        <v>0</v>
      </c>
      <c r="D48" s="19" t="s">
        <v>342</v>
      </c>
      <c r="E48" s="19">
        <f t="shared" si="3"/>
        <v>8</v>
      </c>
      <c r="F48" s="18">
        <f t="shared" si="4"/>
        <v>0.125</v>
      </c>
      <c r="H48">
        <v>280</v>
      </c>
    </row>
    <row r="49" spans="1:8" x14ac:dyDescent="0.25">
      <c r="A49" s="3" t="s">
        <v>101</v>
      </c>
      <c r="B49" s="3"/>
      <c r="C49" s="111">
        <f>B49/E49</f>
        <v>0</v>
      </c>
      <c r="D49" s="19" t="s">
        <v>343</v>
      </c>
      <c r="E49" s="19">
        <f t="shared" si="3"/>
        <v>16</v>
      </c>
      <c r="F49" s="18">
        <f t="shared" si="4"/>
        <v>6.25E-2</v>
      </c>
      <c r="H49">
        <v>560</v>
      </c>
    </row>
    <row r="50" spans="1:8" x14ac:dyDescent="0.25">
      <c r="A50" s="3" t="s">
        <v>344</v>
      </c>
      <c r="B50" s="3"/>
      <c r="C50" s="111">
        <f>B50/E50</f>
        <v>0</v>
      </c>
      <c r="D50" s="19" t="s">
        <v>345</v>
      </c>
      <c r="E50" s="19">
        <f t="shared" si="3"/>
        <v>0.4</v>
      </c>
      <c r="F50" s="18">
        <f t="shared" si="4"/>
        <v>2.5</v>
      </c>
      <c r="H50">
        <v>14</v>
      </c>
    </row>
    <row r="51" spans="1:8" ht="30" x14ac:dyDescent="0.25">
      <c r="A51" s="3" t="s">
        <v>103</v>
      </c>
      <c r="B51" s="3"/>
      <c r="C51" s="111">
        <f t="shared" si="2"/>
        <v>0</v>
      </c>
      <c r="D51" s="40" t="s">
        <v>346</v>
      </c>
      <c r="E51" s="19">
        <f t="shared" si="3"/>
        <v>0.62857142857142856</v>
      </c>
      <c r="F51" s="18">
        <f t="shared" si="4"/>
        <v>1.5909090909090911</v>
      </c>
      <c r="H51">
        <v>22</v>
      </c>
    </row>
    <row r="53" spans="1:8" x14ac:dyDescent="0.25">
      <c r="A53" s="54" t="s">
        <v>106</v>
      </c>
      <c r="B53" s="54">
        <f>SUM(B3:B17)</f>
        <v>0</v>
      </c>
      <c r="C53" s="54">
        <f>SUM(C3:C51)</f>
        <v>0</v>
      </c>
      <c r="D53" s="30"/>
    </row>
  </sheetData>
  <mergeCells count="1">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1868-B4A7-4290-9D79-4E1F7CFC4EFC}">
  <dimension ref="A1:H39"/>
  <sheetViews>
    <sheetView zoomScale="80" zoomScaleNormal="80" workbookViewId="0">
      <selection activeCell="H23" sqref="H23"/>
    </sheetView>
  </sheetViews>
  <sheetFormatPr baseColWidth="10" defaultColWidth="11.42578125" defaultRowHeight="15" x14ac:dyDescent="0.25"/>
  <cols>
    <col min="1" max="1" width="78" customWidth="1"/>
    <col min="2" max="2" width="26.28515625" customWidth="1"/>
    <col min="3" max="4" width="24.42578125" customWidth="1"/>
    <col min="5" max="5" width="13.5703125" hidden="1" customWidth="1"/>
    <col min="6" max="6" width="14.28515625" customWidth="1"/>
    <col min="7" max="7" width="5.28515625" customWidth="1"/>
    <col min="8" max="8" width="146.28515625" customWidth="1"/>
  </cols>
  <sheetData>
    <row r="1" spans="1:8" ht="30" customHeight="1" x14ac:dyDescent="0.25">
      <c r="A1" s="256" t="s">
        <v>664</v>
      </c>
      <c r="B1" s="256"/>
      <c r="C1" s="256"/>
      <c r="D1" s="256"/>
      <c r="E1" s="256"/>
      <c r="F1" s="256"/>
    </row>
    <row r="2" spans="1:8" ht="60" x14ac:dyDescent="0.25">
      <c r="A2" s="11" t="s">
        <v>23</v>
      </c>
      <c r="B2" s="13" t="s">
        <v>24</v>
      </c>
      <c r="C2" s="13" t="s">
        <v>25</v>
      </c>
      <c r="D2" s="13" t="s">
        <v>27</v>
      </c>
      <c r="E2" s="13" t="s">
        <v>26</v>
      </c>
      <c r="F2" s="13" t="s">
        <v>28</v>
      </c>
    </row>
    <row r="3" spans="1:8" x14ac:dyDescent="0.25">
      <c r="A3" s="53" t="s">
        <v>108</v>
      </c>
      <c r="B3" s="12"/>
      <c r="C3" s="111">
        <f>B3/E3</f>
        <v>0</v>
      </c>
      <c r="D3" s="20" t="s">
        <v>29</v>
      </c>
      <c r="E3" s="19">
        <f>1/F3</f>
        <v>1</v>
      </c>
      <c r="F3" s="18">
        <v>1</v>
      </c>
    </row>
    <row r="4" spans="1:8" x14ac:dyDescent="0.25">
      <c r="A4" s="3" t="s">
        <v>362</v>
      </c>
      <c r="B4" s="12"/>
      <c r="C4" s="111">
        <f>B4/E4</f>
        <v>0</v>
      </c>
      <c r="D4" s="20" t="s">
        <v>29</v>
      </c>
      <c r="E4" s="19">
        <f>1/F4</f>
        <v>1.6666666666666666E-2</v>
      </c>
      <c r="F4" s="18">
        <v>60</v>
      </c>
    </row>
    <row r="5" spans="1:8" x14ac:dyDescent="0.25">
      <c r="A5" s="3" t="s">
        <v>363</v>
      </c>
      <c r="B5" s="12"/>
      <c r="C5" s="111">
        <f>B5*F5</f>
        <v>0</v>
      </c>
      <c r="D5" s="20" t="s">
        <v>29</v>
      </c>
      <c r="E5" s="19"/>
      <c r="F5" s="18">
        <v>10</v>
      </c>
    </row>
    <row r="6" spans="1:8" ht="48" customHeight="1" x14ac:dyDescent="0.25">
      <c r="A6" s="103" t="s">
        <v>617</v>
      </c>
      <c r="B6" s="12"/>
      <c r="C6" s="110">
        <f>B6*F6</f>
        <v>0</v>
      </c>
      <c r="D6" s="93" t="s">
        <v>29</v>
      </c>
      <c r="E6" s="93"/>
      <c r="F6" s="93">
        <v>0</v>
      </c>
      <c r="H6" s="102" t="s">
        <v>30</v>
      </c>
    </row>
    <row r="7" spans="1:8" x14ac:dyDescent="0.25">
      <c r="A7" s="41"/>
      <c r="B7" s="42"/>
      <c r="C7" s="43"/>
      <c r="D7" s="43"/>
      <c r="E7" s="44"/>
      <c r="F7" s="45"/>
    </row>
    <row r="8" spans="1:8" x14ac:dyDescent="0.25">
      <c r="A8" s="10" t="s">
        <v>51</v>
      </c>
      <c r="B8" s="12"/>
      <c r="C8" s="111">
        <f t="shared" ref="C8:C37" si="0">B8*F8</f>
        <v>0</v>
      </c>
      <c r="D8" s="20" t="s">
        <v>52</v>
      </c>
      <c r="E8" s="19"/>
      <c r="F8" s="18">
        <v>0.3</v>
      </c>
    </row>
    <row r="9" spans="1:8" x14ac:dyDescent="0.25">
      <c r="A9" s="10" t="s">
        <v>53</v>
      </c>
      <c r="B9" s="12"/>
      <c r="C9" s="111">
        <f t="shared" si="0"/>
        <v>0</v>
      </c>
      <c r="D9" s="20" t="s">
        <v>52</v>
      </c>
      <c r="E9" s="19"/>
      <c r="F9" s="18">
        <v>0.6</v>
      </c>
    </row>
    <row r="10" spans="1:8" x14ac:dyDescent="0.25">
      <c r="A10" s="10" t="s">
        <v>54</v>
      </c>
      <c r="B10" s="12"/>
      <c r="C10" s="111">
        <f t="shared" si="0"/>
        <v>0</v>
      </c>
      <c r="D10" s="20" t="s">
        <v>55</v>
      </c>
      <c r="E10" s="19"/>
      <c r="F10" s="18">
        <v>0.04</v>
      </c>
    </row>
    <row r="11" spans="1:8" x14ac:dyDescent="0.25">
      <c r="A11" s="258" t="s">
        <v>364</v>
      </c>
      <c r="B11" s="12"/>
      <c r="C11" s="111">
        <f t="shared" si="0"/>
        <v>0</v>
      </c>
      <c r="D11" s="20" t="s">
        <v>55</v>
      </c>
      <c r="E11" s="19"/>
      <c r="F11" s="18">
        <v>0.1</v>
      </c>
    </row>
    <row r="12" spans="1:8" x14ac:dyDescent="0.25">
      <c r="A12" s="259"/>
      <c r="B12" s="12"/>
      <c r="C12" s="111">
        <f t="shared" si="0"/>
        <v>0</v>
      </c>
      <c r="D12" s="20" t="s">
        <v>57</v>
      </c>
      <c r="E12" s="19"/>
      <c r="F12" s="18">
        <v>0.04</v>
      </c>
    </row>
    <row r="13" spans="1:8" ht="30" x14ac:dyDescent="0.25">
      <c r="A13" s="39" t="s">
        <v>365</v>
      </c>
      <c r="B13" s="32"/>
      <c r="C13" s="111">
        <f t="shared" si="0"/>
        <v>0</v>
      </c>
      <c r="D13" s="93" t="s">
        <v>324</v>
      </c>
      <c r="E13" s="19"/>
      <c r="F13" s="18">
        <v>0.02</v>
      </c>
    </row>
    <row r="14" spans="1:8" ht="30" x14ac:dyDescent="0.25">
      <c r="A14" s="39" t="s">
        <v>59</v>
      </c>
      <c r="B14" s="32"/>
      <c r="C14" s="111">
        <f t="shared" si="0"/>
        <v>0</v>
      </c>
      <c r="D14" s="93" t="s">
        <v>324</v>
      </c>
      <c r="E14" s="19"/>
      <c r="F14" s="18">
        <f>0.08/10</f>
        <v>8.0000000000000002E-3</v>
      </c>
    </row>
    <row r="15" spans="1:8" x14ac:dyDescent="0.25">
      <c r="A15" s="255" t="s">
        <v>60</v>
      </c>
      <c r="B15" s="32"/>
      <c r="C15" s="111">
        <f t="shared" si="0"/>
        <v>0</v>
      </c>
      <c r="D15" s="93" t="s">
        <v>324</v>
      </c>
      <c r="E15" s="19"/>
      <c r="F15" s="18">
        <v>0.02</v>
      </c>
    </row>
    <row r="16" spans="1:8" x14ac:dyDescent="0.25">
      <c r="A16" s="255"/>
      <c r="B16" s="32"/>
      <c r="C16" s="111">
        <f t="shared" si="0"/>
        <v>0</v>
      </c>
      <c r="D16" s="20" t="s">
        <v>57</v>
      </c>
      <c r="E16" s="19"/>
      <c r="F16" s="18">
        <f>0.06/100</f>
        <v>5.9999999999999995E-4</v>
      </c>
    </row>
    <row r="17" spans="1:6" x14ac:dyDescent="0.25">
      <c r="A17" s="3" t="s">
        <v>61</v>
      </c>
      <c r="B17" s="32"/>
      <c r="C17" s="111">
        <f t="shared" si="0"/>
        <v>0</v>
      </c>
      <c r="D17" s="93" t="s">
        <v>324</v>
      </c>
      <c r="E17" s="19"/>
      <c r="F17" s="18">
        <f>0.08/10</f>
        <v>8.0000000000000002E-3</v>
      </c>
    </row>
    <row r="18" spans="1:6" x14ac:dyDescent="0.25">
      <c r="A18" s="255" t="s">
        <v>62</v>
      </c>
      <c r="B18" s="32"/>
      <c r="C18" s="111">
        <f t="shared" si="0"/>
        <v>0</v>
      </c>
      <c r="D18" s="93" t="s">
        <v>324</v>
      </c>
      <c r="E18" s="19"/>
      <c r="F18" s="18">
        <v>0.02</v>
      </c>
    </row>
    <row r="19" spans="1:6" x14ac:dyDescent="0.25">
      <c r="A19" s="255"/>
      <c r="B19" s="49"/>
      <c r="C19" s="117">
        <f t="shared" si="0"/>
        <v>0</v>
      </c>
      <c r="D19" s="20" t="s">
        <v>57</v>
      </c>
      <c r="E19" s="19"/>
      <c r="F19" s="18">
        <f>0.06/100</f>
        <v>5.9999999999999995E-4</v>
      </c>
    </row>
    <row r="20" spans="1:6" x14ac:dyDescent="0.25">
      <c r="A20" s="3" t="s">
        <v>63</v>
      </c>
      <c r="B20" s="47"/>
      <c r="C20" s="112">
        <f t="shared" si="0"/>
        <v>0</v>
      </c>
      <c r="D20" s="93" t="s">
        <v>324</v>
      </c>
      <c r="E20" s="24"/>
      <c r="F20" s="26">
        <f>0.08/10</f>
        <v>8.0000000000000002E-3</v>
      </c>
    </row>
    <row r="21" spans="1:6" x14ac:dyDescent="0.25">
      <c r="A21" s="253" t="s">
        <v>64</v>
      </c>
      <c r="B21" s="48"/>
      <c r="C21" s="112">
        <f t="shared" si="0"/>
        <v>0</v>
      </c>
      <c r="D21" s="93" t="s">
        <v>324</v>
      </c>
      <c r="E21" s="18"/>
      <c r="F21" s="18">
        <v>0.02</v>
      </c>
    </row>
    <row r="22" spans="1:6" x14ac:dyDescent="0.25">
      <c r="A22" s="254"/>
      <c r="B22" s="48"/>
      <c r="C22" s="112">
        <f t="shared" si="0"/>
        <v>0</v>
      </c>
      <c r="D22" s="18" t="s">
        <v>57</v>
      </c>
      <c r="E22" s="18"/>
      <c r="F22" s="18">
        <f>0.17/100</f>
        <v>1.7000000000000001E-3</v>
      </c>
    </row>
    <row r="23" spans="1:6" x14ac:dyDescent="0.25">
      <c r="A23" s="3" t="s">
        <v>65</v>
      </c>
      <c r="B23" s="48"/>
      <c r="C23" s="112">
        <f t="shared" si="0"/>
        <v>0</v>
      </c>
      <c r="D23" s="18" t="s">
        <v>66</v>
      </c>
      <c r="E23" s="18"/>
      <c r="F23" s="18">
        <f>0.8/100</f>
        <v>8.0000000000000002E-3</v>
      </c>
    </row>
    <row r="24" spans="1:6" x14ac:dyDescent="0.25">
      <c r="A24" s="3" t="s">
        <v>67</v>
      </c>
      <c r="B24" s="48"/>
      <c r="C24" s="112">
        <f t="shared" si="0"/>
        <v>0</v>
      </c>
      <c r="D24" s="93" t="s">
        <v>324</v>
      </c>
      <c r="E24" s="18"/>
      <c r="F24" s="18">
        <v>0.02</v>
      </c>
    </row>
    <row r="25" spans="1:6" x14ac:dyDescent="0.25">
      <c r="A25" s="253" t="s">
        <v>68</v>
      </c>
      <c r="B25" s="48"/>
      <c r="C25" s="112">
        <f t="shared" si="0"/>
        <v>0</v>
      </c>
      <c r="D25" s="93" t="s">
        <v>324</v>
      </c>
      <c r="E25" s="18"/>
      <c r="F25" s="18">
        <f>0.08/10</f>
        <v>8.0000000000000002E-3</v>
      </c>
    </row>
    <row r="26" spans="1:6" x14ac:dyDescent="0.25">
      <c r="A26" s="254"/>
      <c r="B26" s="48"/>
      <c r="C26" s="112">
        <f t="shared" si="0"/>
        <v>0</v>
      </c>
      <c r="D26" s="18" t="s">
        <v>57</v>
      </c>
      <c r="E26" s="18"/>
      <c r="F26" s="18">
        <f>0.04/100</f>
        <v>4.0000000000000002E-4</v>
      </c>
    </row>
    <row r="27" spans="1:6" x14ac:dyDescent="0.25">
      <c r="A27" s="253" t="s">
        <v>69</v>
      </c>
      <c r="B27" s="48"/>
      <c r="C27" s="112">
        <f t="shared" si="0"/>
        <v>0</v>
      </c>
      <c r="D27" s="93" t="s">
        <v>324</v>
      </c>
      <c r="E27" s="18"/>
      <c r="F27" s="18">
        <v>0.02</v>
      </c>
    </row>
    <row r="28" spans="1:6" x14ac:dyDescent="0.25">
      <c r="A28" s="254"/>
      <c r="B28" s="48"/>
      <c r="C28" s="112">
        <f t="shared" si="0"/>
        <v>0</v>
      </c>
      <c r="D28" s="18" t="s">
        <v>57</v>
      </c>
      <c r="E28" s="18"/>
      <c r="F28" s="18">
        <f>0.09/100</f>
        <v>8.9999999999999998E-4</v>
      </c>
    </row>
    <row r="29" spans="1:6" x14ac:dyDescent="0.25">
      <c r="A29" s="3" t="s">
        <v>70</v>
      </c>
      <c r="B29" s="48"/>
      <c r="C29" s="112">
        <f t="shared" si="0"/>
        <v>0</v>
      </c>
      <c r="D29" s="18" t="s">
        <v>71</v>
      </c>
      <c r="E29" s="18"/>
      <c r="F29" s="18">
        <f>0.12/1000</f>
        <v>1.1999999999999999E-4</v>
      </c>
    </row>
    <row r="30" spans="1:6" x14ac:dyDescent="0.25">
      <c r="A30" s="3" t="s">
        <v>72</v>
      </c>
      <c r="B30" s="48"/>
      <c r="C30" s="112">
        <f t="shared" si="0"/>
        <v>0</v>
      </c>
      <c r="D30" s="18" t="s">
        <v>71</v>
      </c>
      <c r="E30" s="18"/>
      <c r="F30" s="18">
        <f>0.2/1000</f>
        <v>2.0000000000000001E-4</v>
      </c>
    </row>
    <row r="31" spans="1:6" x14ac:dyDescent="0.25">
      <c r="A31" s="6" t="s">
        <v>73</v>
      </c>
      <c r="B31" s="48"/>
      <c r="C31" s="112">
        <f t="shared" si="0"/>
        <v>0</v>
      </c>
      <c r="D31" s="18" t="s">
        <v>74</v>
      </c>
      <c r="E31" s="18"/>
      <c r="F31" s="18">
        <f>1.7/100</f>
        <v>1.7000000000000001E-2</v>
      </c>
    </row>
    <row r="32" spans="1:6" x14ac:dyDescent="0.25">
      <c r="A32" s="3" t="s">
        <v>75</v>
      </c>
      <c r="B32" s="48"/>
      <c r="C32" s="112">
        <f t="shared" si="0"/>
        <v>0</v>
      </c>
      <c r="D32" s="18" t="s">
        <v>74</v>
      </c>
      <c r="E32" s="18"/>
      <c r="F32" s="18">
        <f>2/100</f>
        <v>0.02</v>
      </c>
    </row>
    <row r="33" spans="1:6" x14ac:dyDescent="0.25">
      <c r="A33" s="3" t="s">
        <v>76</v>
      </c>
      <c r="B33" s="48"/>
      <c r="C33" s="112">
        <f t="shared" si="0"/>
        <v>0</v>
      </c>
      <c r="D33" s="18" t="s">
        <v>77</v>
      </c>
      <c r="E33" s="18"/>
      <c r="F33" s="18">
        <f>2.5/100</f>
        <v>2.5000000000000001E-2</v>
      </c>
    </row>
    <row r="34" spans="1:6" x14ac:dyDescent="0.25">
      <c r="A34" s="3" t="s">
        <v>78</v>
      </c>
      <c r="B34" s="48"/>
      <c r="C34" s="112">
        <f t="shared" si="0"/>
        <v>0</v>
      </c>
      <c r="D34" s="18" t="s">
        <v>79</v>
      </c>
      <c r="E34" s="18"/>
      <c r="F34" s="18">
        <f>1.04/100</f>
        <v>1.04E-2</v>
      </c>
    </row>
    <row r="35" spans="1:6" x14ac:dyDescent="0.25">
      <c r="A35" s="253" t="s">
        <v>80</v>
      </c>
      <c r="B35" s="48"/>
      <c r="C35" s="112">
        <f t="shared" si="0"/>
        <v>0</v>
      </c>
      <c r="D35" s="18" t="s">
        <v>81</v>
      </c>
      <c r="E35" s="18"/>
      <c r="F35" s="18">
        <v>0.1</v>
      </c>
    </row>
    <row r="36" spans="1:6" x14ac:dyDescent="0.25">
      <c r="A36" s="254"/>
      <c r="B36" s="48"/>
      <c r="C36" s="112">
        <f t="shared" si="0"/>
        <v>0</v>
      </c>
      <c r="D36" s="18" t="s">
        <v>82</v>
      </c>
      <c r="E36" s="18"/>
      <c r="F36" s="18">
        <v>0.09</v>
      </c>
    </row>
    <row r="37" spans="1:6" x14ac:dyDescent="0.25">
      <c r="A37" s="3" t="s">
        <v>83</v>
      </c>
      <c r="B37" s="48"/>
      <c r="C37" s="112">
        <f t="shared" si="0"/>
        <v>0</v>
      </c>
      <c r="D37" s="18" t="s">
        <v>84</v>
      </c>
      <c r="E37" s="18"/>
      <c r="F37" s="18">
        <f>6.25/100</f>
        <v>6.25E-2</v>
      </c>
    </row>
    <row r="39" spans="1:6" x14ac:dyDescent="0.25">
      <c r="A39" s="54" t="s">
        <v>106</v>
      </c>
      <c r="B39" s="54">
        <f>SUM(B3:B6)</f>
        <v>0</v>
      </c>
      <c r="C39" s="54">
        <f>SUM(C3:C37)</f>
        <v>0</v>
      </c>
      <c r="D39" s="30"/>
    </row>
  </sheetData>
  <mergeCells count="8">
    <mergeCell ref="A27:A28"/>
    <mergeCell ref="A35:A36"/>
    <mergeCell ref="A1:F1"/>
    <mergeCell ref="A11:A12"/>
    <mergeCell ref="A15:A16"/>
    <mergeCell ref="A18:A19"/>
    <mergeCell ref="A21:A22"/>
    <mergeCell ref="A25:A2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AA03-5215-4D89-97A1-2DE52D4B6E5A}">
  <dimension ref="A1:H21"/>
  <sheetViews>
    <sheetView zoomScale="80" zoomScaleNormal="80" workbookViewId="0">
      <selection activeCell="H22" sqref="H22"/>
    </sheetView>
  </sheetViews>
  <sheetFormatPr baseColWidth="10" defaultColWidth="8.7109375" defaultRowHeight="15" x14ac:dyDescent="0.25"/>
  <cols>
    <col min="1" max="1" width="73.5703125" customWidth="1"/>
    <col min="2" max="2" width="18.42578125" customWidth="1"/>
    <col min="3" max="3" width="32" customWidth="1"/>
    <col min="4" max="4" width="17.7109375" customWidth="1"/>
    <col min="5" max="5" width="10.85546875" customWidth="1"/>
    <col min="6" max="6" width="8.28515625" customWidth="1"/>
    <col min="7" max="7" width="2.140625" customWidth="1"/>
    <col min="8" max="8" width="156.28515625" customWidth="1"/>
  </cols>
  <sheetData>
    <row r="1" spans="1:8" ht="31.9" customHeight="1" x14ac:dyDescent="0.25">
      <c r="A1" s="256" t="s">
        <v>366</v>
      </c>
      <c r="B1" s="256"/>
      <c r="C1" s="256"/>
      <c r="D1" s="256"/>
      <c r="E1" s="256"/>
      <c r="F1" s="256"/>
    </row>
    <row r="2" spans="1:8" ht="31.9" customHeight="1" x14ac:dyDescent="0.25">
      <c r="A2" s="11" t="s">
        <v>23</v>
      </c>
      <c r="B2" s="13" t="s">
        <v>24</v>
      </c>
      <c r="C2" s="13" t="s">
        <v>25</v>
      </c>
      <c r="D2" s="13" t="s">
        <v>27</v>
      </c>
      <c r="E2" s="13" t="s">
        <v>26</v>
      </c>
      <c r="F2" s="13" t="s">
        <v>28</v>
      </c>
    </row>
    <row r="3" spans="1:8" ht="16.149999999999999" customHeight="1" x14ac:dyDescent="0.25">
      <c r="A3" s="101" t="s">
        <v>367</v>
      </c>
      <c r="B3" s="12"/>
      <c r="C3" s="111">
        <f>B3*F3</f>
        <v>0</v>
      </c>
      <c r="D3" s="20" t="s">
        <v>29</v>
      </c>
      <c r="E3" s="19"/>
      <c r="F3" s="18">
        <v>1</v>
      </c>
    </row>
    <row r="4" spans="1:8" x14ac:dyDescent="0.25">
      <c r="A4" s="3" t="s">
        <v>368</v>
      </c>
      <c r="B4" s="12"/>
      <c r="C4" s="111">
        <f>B4/E4</f>
        <v>0</v>
      </c>
      <c r="D4" s="20" t="s">
        <v>29</v>
      </c>
      <c r="E4" s="19">
        <f>1/F4</f>
        <v>0.10526315789473684</v>
      </c>
      <c r="F4" s="18">
        <v>9.5</v>
      </c>
    </row>
    <row r="5" spans="1:8" x14ac:dyDescent="0.25">
      <c r="A5" s="3" t="s">
        <v>369</v>
      </c>
      <c r="B5" s="12"/>
      <c r="C5" s="111">
        <f t="shared" ref="C5:C12" si="0">B5/E5</f>
        <v>0</v>
      </c>
      <c r="D5" s="20" t="s">
        <v>29</v>
      </c>
      <c r="E5" s="19">
        <f t="shared" ref="E5:E12" si="1">1/F5</f>
        <v>0.10526315789473684</v>
      </c>
      <c r="F5" s="18">
        <v>9.5</v>
      </c>
    </row>
    <row r="6" spans="1:8" x14ac:dyDescent="0.25">
      <c r="A6" s="3" t="s">
        <v>370</v>
      </c>
      <c r="B6" s="12"/>
      <c r="C6" s="172">
        <f t="shared" si="0"/>
        <v>0</v>
      </c>
      <c r="D6" s="20" t="s">
        <v>29</v>
      </c>
      <c r="E6" s="19">
        <f t="shared" si="1"/>
        <v>0.14025245441795231</v>
      </c>
      <c r="F6" s="18">
        <v>7.13</v>
      </c>
    </row>
    <row r="7" spans="1:8" x14ac:dyDescent="0.25">
      <c r="A7" s="3" t="s">
        <v>371</v>
      </c>
      <c r="B7" s="12"/>
      <c r="C7" s="111">
        <f t="shared" si="0"/>
        <v>0</v>
      </c>
      <c r="D7" s="20" t="s">
        <v>29</v>
      </c>
      <c r="E7" s="19">
        <f t="shared" si="1"/>
        <v>0.12285012285012284</v>
      </c>
      <c r="F7" s="18">
        <v>8.14</v>
      </c>
    </row>
    <row r="8" spans="1:8" x14ac:dyDescent="0.25">
      <c r="A8" s="3" t="s">
        <v>372</v>
      </c>
      <c r="B8" s="12"/>
      <c r="C8" s="111">
        <f>B8/E8</f>
        <v>0</v>
      </c>
      <c r="D8" s="20" t="s">
        <v>29</v>
      </c>
      <c r="E8" s="19">
        <f t="shared" si="1"/>
        <v>0.26315789473684209</v>
      </c>
      <c r="F8" s="18">
        <v>3.8</v>
      </c>
    </row>
    <row r="9" spans="1:8" x14ac:dyDescent="0.25">
      <c r="A9" s="3" t="s">
        <v>373</v>
      </c>
      <c r="B9" s="12"/>
      <c r="C9" s="111">
        <f>B9/E9</f>
        <v>0</v>
      </c>
      <c r="D9" s="20" t="s">
        <v>29</v>
      </c>
      <c r="E9" s="19">
        <f t="shared" si="1"/>
        <v>0.19305019305019305</v>
      </c>
      <c r="F9" s="18">
        <v>5.18</v>
      </c>
    </row>
    <row r="10" spans="1:8" x14ac:dyDescent="0.25">
      <c r="A10" s="3" t="s">
        <v>374</v>
      </c>
      <c r="B10" s="12"/>
      <c r="C10" s="111">
        <f t="shared" si="0"/>
        <v>0</v>
      </c>
      <c r="D10" s="20" t="s">
        <v>29</v>
      </c>
      <c r="E10" s="19">
        <f t="shared" si="1"/>
        <v>0.19305019305019305</v>
      </c>
      <c r="F10" s="18">
        <v>5.18</v>
      </c>
    </row>
    <row r="11" spans="1:8" x14ac:dyDescent="0.25">
      <c r="A11" s="3" t="s">
        <v>113</v>
      </c>
      <c r="B11" s="12"/>
      <c r="C11" s="111">
        <f t="shared" si="0"/>
        <v>0</v>
      </c>
      <c r="D11" s="20" t="s">
        <v>29</v>
      </c>
      <c r="E11" s="19">
        <f t="shared" si="1"/>
        <v>0.2808988764044944</v>
      </c>
      <c r="F11" s="18">
        <v>3.56</v>
      </c>
    </row>
    <row r="12" spans="1:8" x14ac:dyDescent="0.25">
      <c r="A12" s="3" t="s">
        <v>358</v>
      </c>
      <c r="B12" s="12"/>
      <c r="C12" s="111">
        <f t="shared" si="0"/>
        <v>0</v>
      </c>
      <c r="D12" s="20" t="s">
        <v>29</v>
      </c>
      <c r="E12" s="19">
        <f t="shared" si="1"/>
        <v>7.0175438596491224E-2</v>
      </c>
      <c r="F12" s="18">
        <v>14.25</v>
      </c>
    </row>
    <row r="13" spans="1:8" ht="48" customHeight="1" x14ac:dyDescent="0.25">
      <c r="A13" s="163" t="s">
        <v>617</v>
      </c>
      <c r="B13" s="12"/>
      <c r="C13" s="110">
        <f>B13*F13</f>
        <v>0</v>
      </c>
      <c r="D13" s="150" t="s">
        <v>29</v>
      </c>
      <c r="E13" s="150"/>
      <c r="F13" s="150">
        <v>0</v>
      </c>
      <c r="H13" s="102" t="s">
        <v>30</v>
      </c>
    </row>
    <row r="14" spans="1:8" x14ac:dyDescent="0.25">
      <c r="A14" s="286" t="s">
        <v>646</v>
      </c>
      <c r="B14" s="12"/>
      <c r="C14" s="111">
        <f>B14/E14</f>
        <v>0</v>
      </c>
      <c r="D14" s="18" t="s">
        <v>647</v>
      </c>
      <c r="E14" s="18">
        <f>600/57</f>
        <v>10.526315789473685</v>
      </c>
      <c r="F14" s="18"/>
    </row>
    <row r="15" spans="1:8" x14ac:dyDescent="0.25">
      <c r="A15" s="287"/>
      <c r="B15" s="12"/>
      <c r="C15" s="111">
        <f>B15*F15</f>
        <v>0</v>
      </c>
      <c r="D15" s="26" t="s">
        <v>648</v>
      </c>
      <c r="E15" s="109"/>
      <c r="F15" s="109">
        <v>57</v>
      </c>
    </row>
    <row r="16" spans="1:8" x14ac:dyDescent="0.25">
      <c r="A16" s="286" t="s">
        <v>651</v>
      </c>
      <c r="B16" s="12"/>
      <c r="C16" s="111">
        <f>B16/E16</f>
        <v>0</v>
      </c>
      <c r="D16" s="64" t="s">
        <v>649</v>
      </c>
      <c r="E16" s="109">
        <f>125/57</f>
        <v>2.192982456140351</v>
      </c>
      <c r="F16" s="109"/>
    </row>
    <row r="17" spans="1:6" x14ac:dyDescent="0.25">
      <c r="A17" s="287"/>
      <c r="B17" s="12"/>
      <c r="C17" s="111">
        <f>B17*F17</f>
        <v>0</v>
      </c>
      <c r="D17" s="18" t="s">
        <v>648</v>
      </c>
      <c r="E17" s="109"/>
      <c r="F17" s="109">
        <f>57/12</f>
        <v>4.75</v>
      </c>
    </row>
    <row r="18" spans="1:6" x14ac:dyDescent="0.25">
      <c r="A18" s="286" t="s">
        <v>650</v>
      </c>
      <c r="B18" s="12"/>
      <c r="C18" s="111">
        <f>B18/E18</f>
        <v>0</v>
      </c>
      <c r="D18" s="18" t="s">
        <v>345</v>
      </c>
      <c r="E18" s="109">
        <f>5/57</f>
        <v>8.771929824561403E-2</v>
      </c>
      <c r="F18" s="109"/>
    </row>
    <row r="19" spans="1:6" x14ac:dyDescent="0.25">
      <c r="A19" s="287"/>
      <c r="B19" s="12"/>
      <c r="C19" s="111">
        <f>B19*F19</f>
        <v>0</v>
      </c>
      <c r="D19" s="18" t="s">
        <v>648</v>
      </c>
      <c r="E19" s="173"/>
      <c r="F19" s="109">
        <f>57/12</f>
        <v>4.75</v>
      </c>
    </row>
    <row r="21" spans="1:6" x14ac:dyDescent="0.25">
      <c r="A21" s="54" t="s">
        <v>106</v>
      </c>
      <c r="B21" s="145">
        <f>SUM(B3:B13,B15,B17,B19)</f>
        <v>0</v>
      </c>
      <c r="C21" s="54">
        <f>SUM(C3:C19)</f>
        <v>0</v>
      </c>
      <c r="D21" s="30"/>
    </row>
  </sheetData>
  <mergeCells count="4">
    <mergeCell ref="A1:F1"/>
    <mergeCell ref="A14:A15"/>
    <mergeCell ref="A18:A19"/>
    <mergeCell ref="A16:A1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74741-1F70-4D7E-97A1-067C407E4E8B}">
  <dimension ref="A1:H14"/>
  <sheetViews>
    <sheetView zoomScale="80" zoomScaleNormal="80" workbookViewId="0">
      <selection activeCell="H24" sqref="H24"/>
    </sheetView>
  </sheetViews>
  <sheetFormatPr baseColWidth="10" defaultColWidth="11.42578125" defaultRowHeight="15" x14ac:dyDescent="0.25"/>
  <cols>
    <col min="1" max="1" width="93.5703125" customWidth="1"/>
    <col min="2" max="2" width="27.85546875" customWidth="1"/>
    <col min="3" max="4" width="21.7109375" customWidth="1"/>
    <col min="5" max="5" width="13.7109375" customWidth="1"/>
    <col min="6" max="6" width="16.28515625" customWidth="1"/>
    <col min="8" max="8" width="119.7109375" customWidth="1"/>
  </cols>
  <sheetData>
    <row r="1" spans="1:8" ht="29.65" customHeight="1" x14ac:dyDescent="0.25">
      <c r="A1" s="256" t="s">
        <v>375</v>
      </c>
      <c r="B1" s="256"/>
      <c r="C1" s="256"/>
      <c r="D1" s="256"/>
      <c r="E1" s="256"/>
      <c r="F1" s="256"/>
    </row>
    <row r="2" spans="1:8" ht="30.6" customHeight="1" x14ac:dyDescent="0.25">
      <c r="A2" s="11" t="s">
        <v>23</v>
      </c>
      <c r="B2" s="13" t="s">
        <v>24</v>
      </c>
      <c r="C2" s="13" t="s">
        <v>25</v>
      </c>
      <c r="D2" s="13" t="s">
        <v>27</v>
      </c>
      <c r="E2" s="13" t="s">
        <v>26</v>
      </c>
      <c r="F2" s="13" t="s">
        <v>28</v>
      </c>
    </row>
    <row r="3" spans="1:8" x14ac:dyDescent="0.25">
      <c r="A3" s="53" t="s">
        <v>348</v>
      </c>
      <c r="B3" s="12"/>
      <c r="C3" s="111">
        <f>B3/E3</f>
        <v>0</v>
      </c>
      <c r="D3" s="20" t="s">
        <v>29</v>
      </c>
      <c r="E3" s="19">
        <f>1/F3</f>
        <v>1</v>
      </c>
      <c r="F3" s="18">
        <v>1</v>
      </c>
    </row>
    <row r="4" spans="1:8" x14ac:dyDescent="0.25">
      <c r="A4" s="4" t="s">
        <v>376</v>
      </c>
      <c r="B4" s="12"/>
      <c r="C4" s="111">
        <f t="shared" ref="C4:C10" si="0">B4/E4</f>
        <v>0</v>
      </c>
      <c r="D4" s="20" t="s">
        <v>29</v>
      </c>
      <c r="E4" s="19">
        <f t="shared" ref="E4:E11" si="1">1/F4</f>
        <v>0.2</v>
      </c>
      <c r="F4" s="18">
        <v>5</v>
      </c>
    </row>
    <row r="5" spans="1:8" x14ac:dyDescent="0.25">
      <c r="A5" s="8" t="s">
        <v>377</v>
      </c>
      <c r="B5" s="12"/>
      <c r="C5" s="111">
        <f t="shared" si="0"/>
        <v>0</v>
      </c>
      <c r="D5" s="20" t="s">
        <v>29</v>
      </c>
      <c r="E5" s="19">
        <f t="shared" si="1"/>
        <v>0.1</v>
      </c>
      <c r="F5" s="27">
        <v>10</v>
      </c>
    </row>
    <row r="6" spans="1:8" x14ac:dyDescent="0.25">
      <c r="A6" s="8" t="s">
        <v>378</v>
      </c>
      <c r="B6" s="12"/>
      <c r="C6" s="111">
        <f t="shared" si="0"/>
        <v>0</v>
      </c>
      <c r="D6" s="20" t="s">
        <v>29</v>
      </c>
      <c r="E6" s="19">
        <f t="shared" si="1"/>
        <v>0.05</v>
      </c>
      <c r="F6" s="27">
        <v>20</v>
      </c>
    </row>
    <row r="7" spans="1:8" x14ac:dyDescent="0.25">
      <c r="A7" s="8" t="s">
        <v>379</v>
      </c>
      <c r="B7" s="12"/>
      <c r="C7" s="111">
        <f t="shared" si="0"/>
        <v>0</v>
      </c>
      <c r="D7" s="20" t="s">
        <v>29</v>
      </c>
      <c r="E7" s="19">
        <f t="shared" si="1"/>
        <v>2.9411764705882353E-2</v>
      </c>
      <c r="F7" s="27">
        <v>34</v>
      </c>
    </row>
    <row r="8" spans="1:8" x14ac:dyDescent="0.25">
      <c r="A8" s="8" t="s">
        <v>380</v>
      </c>
      <c r="B8" s="12"/>
      <c r="C8" s="111">
        <f t="shared" si="0"/>
        <v>0</v>
      </c>
      <c r="D8" s="20" t="s">
        <v>29</v>
      </c>
      <c r="E8" s="19">
        <f t="shared" si="1"/>
        <v>0.2</v>
      </c>
      <c r="F8" s="27">
        <v>5</v>
      </c>
    </row>
    <row r="9" spans="1:8" x14ac:dyDescent="0.25">
      <c r="A9" s="8" t="s">
        <v>381</v>
      </c>
      <c r="B9" s="12"/>
      <c r="C9" s="111">
        <f t="shared" si="0"/>
        <v>0</v>
      </c>
      <c r="D9" s="20" t="s">
        <v>29</v>
      </c>
      <c r="E9" s="19">
        <f t="shared" si="1"/>
        <v>0.1111111111111111</v>
      </c>
      <c r="F9" s="27">
        <v>9</v>
      </c>
    </row>
    <row r="10" spans="1:8" ht="30" x14ac:dyDescent="0.25">
      <c r="A10" s="298" t="s">
        <v>382</v>
      </c>
      <c r="B10" s="81"/>
      <c r="C10" s="110">
        <f t="shared" si="0"/>
        <v>0</v>
      </c>
      <c r="D10" s="108" t="s">
        <v>29</v>
      </c>
      <c r="E10" s="93">
        <f t="shared" si="1"/>
        <v>0.01</v>
      </c>
      <c r="F10" s="299">
        <v>100</v>
      </c>
      <c r="G10" s="233"/>
    </row>
    <row r="11" spans="1:8" x14ac:dyDescent="0.25">
      <c r="A11" s="8" t="s">
        <v>652</v>
      </c>
      <c r="B11" s="12"/>
      <c r="C11" s="111">
        <f>B11/E11</f>
        <v>0</v>
      </c>
      <c r="D11" s="20" t="s">
        <v>29</v>
      </c>
      <c r="E11" s="19">
        <f t="shared" si="1"/>
        <v>0.05</v>
      </c>
      <c r="F11" s="27">
        <v>20</v>
      </c>
    </row>
    <row r="12" spans="1:8" ht="68.25" customHeight="1" x14ac:dyDescent="0.25">
      <c r="A12" s="163" t="s">
        <v>617</v>
      </c>
      <c r="B12" s="12"/>
      <c r="C12" s="110">
        <f>B12*F12</f>
        <v>0</v>
      </c>
      <c r="D12" s="93" t="s">
        <v>29</v>
      </c>
      <c r="E12" s="93"/>
      <c r="F12" s="93">
        <v>0</v>
      </c>
      <c r="H12" s="102" t="s">
        <v>30</v>
      </c>
    </row>
    <row r="14" spans="1:8" x14ac:dyDescent="0.25">
      <c r="A14" s="54" t="s">
        <v>106</v>
      </c>
      <c r="B14" s="54">
        <f>SUM(B3:B12)</f>
        <v>0</v>
      </c>
      <c r="C14" s="54">
        <f>SUM(C3:C11)</f>
        <v>0</v>
      </c>
      <c r="D14" s="30"/>
    </row>
  </sheetData>
  <mergeCells count="1">
    <mergeCell ref="A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18B48-C66D-4491-ADE5-E7FB9ED787CE}">
  <dimension ref="A1:H7"/>
  <sheetViews>
    <sheetView zoomScale="80" zoomScaleNormal="80" workbookViewId="0">
      <selection activeCell="D18" sqref="D18"/>
    </sheetView>
  </sheetViews>
  <sheetFormatPr baseColWidth="10" defaultColWidth="8.7109375" defaultRowHeight="15" x14ac:dyDescent="0.25"/>
  <cols>
    <col min="1" max="1" width="96.42578125" customWidth="1"/>
    <col min="2" max="2" width="27.28515625" customWidth="1"/>
    <col min="3" max="4" width="23.7109375" customWidth="1"/>
    <col min="5" max="5" width="10.28515625" hidden="1" customWidth="1"/>
    <col min="6" max="6" width="14.5703125" customWidth="1"/>
    <col min="8" max="8" width="112" customWidth="1"/>
  </cols>
  <sheetData>
    <row r="1" spans="1:8" ht="33" customHeight="1" x14ac:dyDescent="0.25">
      <c r="A1" s="256" t="s">
        <v>383</v>
      </c>
      <c r="B1" s="256"/>
      <c r="C1" s="256"/>
      <c r="D1" s="256"/>
      <c r="E1" s="256"/>
      <c r="F1" s="256"/>
    </row>
    <row r="2" spans="1:8" ht="48.6" customHeight="1" x14ac:dyDescent="0.25">
      <c r="A2" s="11" t="s">
        <v>23</v>
      </c>
      <c r="B2" s="13" t="s">
        <v>24</v>
      </c>
      <c r="C2" s="13" t="s">
        <v>25</v>
      </c>
      <c r="D2" s="13" t="s">
        <v>27</v>
      </c>
      <c r="E2" s="13" t="s">
        <v>26</v>
      </c>
      <c r="F2" s="13" t="s">
        <v>28</v>
      </c>
    </row>
    <row r="3" spans="1:8" ht="22.5" customHeight="1" x14ac:dyDescent="0.25">
      <c r="A3" s="53" t="s">
        <v>348</v>
      </c>
      <c r="B3" s="12"/>
      <c r="C3" s="111">
        <f>B3*F3</f>
        <v>0</v>
      </c>
      <c r="D3" s="20" t="s">
        <v>29</v>
      </c>
      <c r="E3" s="19">
        <v>1</v>
      </c>
      <c r="F3" s="18">
        <v>1</v>
      </c>
    </row>
    <row r="4" spans="1:8" ht="23.25" customHeight="1" x14ac:dyDescent="0.25">
      <c r="A4" s="3" t="s">
        <v>362</v>
      </c>
      <c r="B4" s="12"/>
      <c r="C4" s="111">
        <f>B4*F4</f>
        <v>0</v>
      </c>
      <c r="D4" s="20" t="s">
        <v>29</v>
      </c>
      <c r="E4" s="19">
        <f>1/F4</f>
        <v>1.6666666666666666E-2</v>
      </c>
      <c r="F4" s="18">
        <v>60</v>
      </c>
    </row>
    <row r="5" spans="1:8" ht="63.75" customHeight="1" x14ac:dyDescent="0.25">
      <c r="A5" s="103" t="s">
        <v>617</v>
      </c>
      <c r="B5" s="12"/>
      <c r="C5" s="110">
        <f>B5*F5</f>
        <v>0</v>
      </c>
      <c r="D5" s="93" t="s">
        <v>29</v>
      </c>
      <c r="E5" s="93"/>
      <c r="F5" s="93">
        <v>0</v>
      </c>
      <c r="H5" s="102" t="s">
        <v>30</v>
      </c>
    </row>
    <row r="7" spans="1:8" x14ac:dyDescent="0.25">
      <c r="A7" s="54" t="s">
        <v>106</v>
      </c>
      <c r="B7" s="54">
        <f>SUM(B3:B5)</f>
        <v>0</v>
      </c>
      <c r="C7" s="54">
        <f>SUM(C3:C4)</f>
        <v>0</v>
      </c>
      <c r="D7" s="30"/>
    </row>
  </sheetData>
  <mergeCells count="1">
    <mergeCell ref="A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8081AC69CA3D4EB1059F83BC25BBBB" ma:contentTypeVersion="15" ma:contentTypeDescription="Crée un document." ma:contentTypeScope="" ma:versionID="d83c6e8678784afd3e0023ced545293d">
  <xsd:schema xmlns:xsd="http://www.w3.org/2001/XMLSchema" xmlns:xs="http://www.w3.org/2001/XMLSchema" xmlns:p="http://schemas.microsoft.com/office/2006/metadata/properties" xmlns:ns2="7644bb71-5334-4a0f-886d-6c4c8aa88fd0" xmlns:ns3="caf5a5c6-aa2e-4902-b040-53f8e8229727" targetNamespace="http://schemas.microsoft.com/office/2006/metadata/properties" ma:root="true" ma:fieldsID="89bd011069b3fa1195d3791cf8230c74" ns2:_="" ns3:_="">
    <xsd:import namespace="7644bb71-5334-4a0f-886d-6c4c8aa88fd0"/>
    <xsd:import namespace="caf5a5c6-aa2e-4902-b040-53f8e822972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44bb71-5334-4a0f-886d-6c4c8aa88f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9081a7e9-43c8-4ada-8502-dc079138c71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f5a5c6-aa2e-4902-b040-53f8e822972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7e29339-9c0a-435c-83c3-2daee9beaf35}" ma:internalName="TaxCatchAll" ma:showField="CatchAllData" ma:web="caf5a5c6-aa2e-4902-b040-53f8e822972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44bb71-5334-4a0f-886d-6c4c8aa88fd0">
      <Terms xmlns="http://schemas.microsoft.com/office/infopath/2007/PartnerControls"/>
    </lcf76f155ced4ddcb4097134ff3c332f>
    <TaxCatchAll xmlns="caf5a5c6-aa2e-4902-b040-53f8e8229727" xsi:nil="true"/>
  </documentManagement>
</p:properties>
</file>

<file path=customXml/itemProps1.xml><?xml version="1.0" encoding="utf-8"?>
<ds:datastoreItem xmlns:ds="http://schemas.openxmlformats.org/officeDocument/2006/customXml" ds:itemID="{6FDBDC6B-CA9C-4BCE-9AC0-6FB53DAAA9B4}">
  <ds:schemaRefs>
    <ds:schemaRef ds:uri="http://schemas.microsoft.com/sharepoint/v3/contenttype/forms"/>
  </ds:schemaRefs>
</ds:datastoreItem>
</file>

<file path=customXml/itemProps2.xml><?xml version="1.0" encoding="utf-8"?>
<ds:datastoreItem xmlns:ds="http://schemas.openxmlformats.org/officeDocument/2006/customXml" ds:itemID="{167FF93F-7FE5-47FA-8B55-628EE3CA5A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44bb71-5334-4a0f-886d-6c4c8aa88fd0"/>
    <ds:schemaRef ds:uri="caf5a5c6-aa2e-4902-b040-53f8e82297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558958-ACE7-4FAC-AEAD-D418D55708A8}">
  <ds:schemaRefs>
    <ds:schemaRef ds:uri="http://schemas.microsoft.com/office/2006/metadata/properties"/>
    <ds:schemaRef ds:uri="http://schemas.microsoft.com/office/infopath/2007/PartnerControls"/>
    <ds:schemaRef ds:uri="7644bb71-5334-4a0f-886d-6c4c8aa88fd0"/>
    <ds:schemaRef ds:uri="caf5a5c6-aa2e-4902-b040-53f8e822972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SEUIL D'AGRANDISSEMENT SIGNIFIC</vt:lpstr>
      <vt:lpstr>AUVERGNE RHONE ALPES</vt:lpstr>
      <vt:lpstr>BOURGOGNE-FRANCHE-COMTE</vt:lpstr>
      <vt:lpstr>CENTRE-VAL DE LOIRE</vt:lpstr>
      <vt:lpstr>BRETAGNE</vt:lpstr>
      <vt:lpstr>GRAND EST</vt:lpstr>
      <vt:lpstr>CORSE</vt:lpstr>
      <vt:lpstr>ILE DE FRANCE</vt:lpstr>
      <vt:lpstr>HAUTS DE FRANCE</vt:lpstr>
      <vt:lpstr>NORMANDIE</vt:lpstr>
      <vt:lpstr>NOUVELLE-AQUITAINE</vt:lpstr>
      <vt:lpstr>OCCITANIE</vt:lpstr>
      <vt:lpstr>PAYS DE LA LOIRE</vt:lpstr>
      <vt:lpstr>PROVENCE-ALPES-COTE D'AZUR</vt:lpstr>
      <vt:lpstr>GUADELOUPE</vt:lpstr>
      <vt:lpstr>LA REUNION</vt:lpstr>
      <vt:lpstr>MARTINIQUE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Florentin KEMPENEERS</dc:creator>
  <cp:keywords/>
  <dc:description/>
  <cp:lastModifiedBy>Carole RICTER</cp:lastModifiedBy>
  <cp:revision/>
  <dcterms:created xsi:type="dcterms:W3CDTF">2023-03-15T17:01:23Z</dcterms:created>
  <dcterms:modified xsi:type="dcterms:W3CDTF">2026-01-22T09:36:34Z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0x010100488081AC69CA3D4EB1059F83BC25BBBB</vt:lpwstr>
  </property>
  <property fmtid="{D5CDD505-2E9C-101B-9397-08002B2CF9AE}" pid="3" name="MediaServiceImageTags">
    <vt:lpwstr/>
  </property>
</Properties>
</file>